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 activeTab="1"/>
  </bookViews>
  <sheets>
    <sheet name="Sheet1" sheetId="1" r:id="rId1"/>
    <sheet name="Sheet2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2"/>
  <c r="Q30"/>
  <c r="Q31"/>
  <c r="Q32"/>
  <c r="I4"/>
  <c r="D11" i="1"/>
  <c r="G8" s="1"/>
  <c r="G7"/>
  <c r="D13"/>
  <c r="B12"/>
  <c r="D10"/>
  <c r="G4" l="1"/>
  <c r="G3"/>
  <c r="G5"/>
  <c r="G12" l="1"/>
  <c r="G10"/>
  <c r="G11"/>
  <c r="D12"/>
  <c r="D14" s="1"/>
  <c r="N6" i="2" l="1"/>
  <c r="N10"/>
  <c r="N14"/>
  <c r="N18"/>
  <c r="N26"/>
  <c r="N30"/>
  <c r="M5"/>
  <c r="M9"/>
  <c r="M13"/>
  <c r="M17"/>
  <c r="M21"/>
  <c r="M25"/>
  <c r="M29"/>
  <c r="L5"/>
  <c r="L9"/>
  <c r="L13"/>
  <c r="L17"/>
  <c r="L21"/>
  <c r="L25"/>
  <c r="L29"/>
  <c r="M4"/>
  <c r="K7"/>
  <c r="K11"/>
  <c r="K15"/>
  <c r="K19"/>
  <c r="K23"/>
  <c r="K27"/>
  <c r="K31"/>
  <c r="J6"/>
  <c r="J10"/>
  <c r="J14"/>
  <c r="N7"/>
  <c r="N11"/>
  <c r="N15"/>
  <c r="N19"/>
  <c r="N23"/>
  <c r="N27"/>
  <c r="N31"/>
  <c r="M6"/>
  <c r="M10"/>
  <c r="M14"/>
  <c r="M18"/>
  <c r="M26"/>
  <c r="M30"/>
  <c r="L6"/>
  <c r="L10"/>
  <c r="L14"/>
  <c r="L18"/>
  <c r="L26"/>
  <c r="L30"/>
  <c r="L4"/>
  <c r="K8"/>
  <c r="K12"/>
  <c r="K16"/>
  <c r="K20"/>
  <c r="K24"/>
  <c r="K28"/>
  <c r="K32"/>
  <c r="J7"/>
  <c r="J11"/>
  <c r="J15"/>
  <c r="J19"/>
  <c r="J23"/>
  <c r="J27"/>
  <c r="J31"/>
  <c r="I7"/>
  <c r="I11"/>
  <c r="I15"/>
  <c r="I19"/>
  <c r="I23"/>
  <c r="I27"/>
  <c r="I31"/>
  <c r="H7"/>
  <c r="H11"/>
  <c r="H15"/>
  <c r="H19"/>
  <c r="H23"/>
  <c r="H27"/>
  <c r="H31"/>
  <c r="N5"/>
  <c r="N9"/>
  <c r="N13"/>
  <c r="N17"/>
  <c r="N21"/>
  <c r="N25"/>
  <c r="N29"/>
  <c r="N4"/>
  <c r="M8"/>
  <c r="M12"/>
  <c r="M16"/>
  <c r="M20"/>
  <c r="M24"/>
  <c r="M28"/>
  <c r="M32"/>
  <c r="L8"/>
  <c r="L12"/>
  <c r="L16"/>
  <c r="L20"/>
  <c r="L24"/>
  <c r="L28"/>
  <c r="L32"/>
  <c r="K6"/>
  <c r="K10"/>
  <c r="K14"/>
  <c r="K18"/>
  <c r="K26"/>
  <c r="K30"/>
  <c r="J5"/>
  <c r="J9"/>
  <c r="J13"/>
  <c r="J17"/>
  <c r="J21"/>
  <c r="J25"/>
  <c r="J29"/>
  <c r="I5"/>
  <c r="I9"/>
  <c r="I13"/>
  <c r="I17"/>
  <c r="I21"/>
  <c r="I25"/>
  <c r="I29"/>
  <c r="H5"/>
  <c r="H9"/>
  <c r="H13"/>
  <c r="H17"/>
  <c r="H21"/>
  <c r="H25"/>
  <c r="H29"/>
  <c r="J4"/>
  <c r="G5"/>
  <c r="G9"/>
  <c r="G13"/>
  <c r="G17"/>
  <c r="G21"/>
  <c r="G25"/>
  <c r="G29"/>
  <c r="F4"/>
  <c r="F9"/>
  <c r="F13"/>
  <c r="F17"/>
  <c r="F21"/>
  <c r="F25"/>
  <c r="N16"/>
  <c r="N32"/>
  <c r="M19"/>
  <c r="L7"/>
  <c r="L23"/>
  <c r="K9"/>
  <c r="K25"/>
  <c r="J12"/>
  <c r="J30"/>
  <c r="I10"/>
  <c r="I18"/>
  <c r="I26"/>
  <c r="H6"/>
  <c r="H14"/>
  <c r="H30"/>
  <c r="G6"/>
  <c r="G11"/>
  <c r="G16"/>
  <c r="G27"/>
  <c r="G32"/>
  <c r="F10"/>
  <c r="F15"/>
  <c r="F20"/>
  <c r="F26"/>
  <c r="F30"/>
  <c r="G23"/>
  <c r="F6"/>
  <c r="F16"/>
  <c r="F27"/>
  <c r="M31"/>
  <c r="K5"/>
  <c r="J20"/>
  <c r="I16"/>
  <c r="H12"/>
  <c r="G4"/>
  <c r="G15"/>
  <c r="G31"/>
  <c r="F19"/>
  <c r="F29"/>
  <c r="N20"/>
  <c r="M7"/>
  <c r="M23"/>
  <c r="L11"/>
  <c r="L27"/>
  <c r="K13"/>
  <c r="K29"/>
  <c r="J16"/>
  <c r="J24"/>
  <c r="J32"/>
  <c r="I12"/>
  <c r="I20"/>
  <c r="I28"/>
  <c r="H8"/>
  <c r="H16"/>
  <c r="H24"/>
  <c r="H32"/>
  <c r="G7"/>
  <c r="G12"/>
  <c r="G18"/>
  <c r="G28"/>
  <c r="F11"/>
  <c r="F31"/>
  <c r="K21"/>
  <c r="I8"/>
  <c r="I32"/>
  <c r="H28"/>
  <c r="G20"/>
  <c r="F8"/>
  <c r="F24"/>
  <c r="N8"/>
  <c r="N24"/>
  <c r="M11"/>
  <c r="M27"/>
  <c r="L15"/>
  <c r="L31"/>
  <c r="K17"/>
  <c r="K4"/>
  <c r="J18"/>
  <c r="J26"/>
  <c r="I6"/>
  <c r="I14"/>
  <c r="I30"/>
  <c r="H10"/>
  <c r="H18"/>
  <c r="H26"/>
  <c r="H4"/>
  <c r="G8"/>
  <c r="G14"/>
  <c r="G19"/>
  <c r="G24"/>
  <c r="G30"/>
  <c r="F7"/>
  <c r="F12"/>
  <c r="F18"/>
  <c r="F23"/>
  <c r="F28"/>
  <c r="F32"/>
  <c r="N12"/>
  <c r="N28"/>
  <c r="M15"/>
  <c r="L19"/>
  <c r="J8"/>
  <c r="J28"/>
  <c r="I24"/>
  <c r="H20"/>
  <c r="G10"/>
  <c r="G26"/>
  <c r="F14"/>
  <c r="F5"/>
  <c r="P5" l="1"/>
  <c r="O5"/>
  <c r="P29"/>
  <c r="O29"/>
  <c r="P6"/>
  <c r="O6"/>
  <c r="P20"/>
  <c r="O20"/>
  <c r="Q20" s="1"/>
  <c r="P17"/>
  <c r="O17"/>
  <c r="O14"/>
  <c r="P14"/>
  <c r="P28"/>
  <c r="O28"/>
  <c r="P7"/>
  <c r="O7"/>
  <c r="Q7" s="1"/>
  <c r="P24"/>
  <c r="O24"/>
  <c r="P19"/>
  <c r="O19"/>
  <c r="P15"/>
  <c r="O15"/>
  <c r="Q15" s="1"/>
  <c r="P13"/>
  <c r="O13"/>
  <c r="P12"/>
  <c r="O12"/>
  <c r="Q12" s="1"/>
  <c r="P31"/>
  <c r="O31"/>
  <c r="P23"/>
  <c r="O23"/>
  <c r="Q23" s="1"/>
  <c r="P8"/>
  <c r="O8"/>
  <c r="P11"/>
  <c r="O11"/>
  <c r="P27"/>
  <c r="O27"/>
  <c r="O30"/>
  <c r="P30"/>
  <c r="P10"/>
  <c r="O10"/>
  <c r="P25"/>
  <c r="O25"/>
  <c r="Q25" s="1"/>
  <c r="P9"/>
  <c r="O9"/>
  <c r="P32"/>
  <c r="O32"/>
  <c r="O18"/>
  <c r="P18"/>
  <c r="P16"/>
  <c r="O16"/>
  <c r="Q16" s="1"/>
  <c r="P26"/>
  <c r="O26"/>
  <c r="P21"/>
  <c r="O21"/>
  <c r="Q21" s="1"/>
  <c r="P4"/>
  <c r="O4"/>
  <c r="Q4" l="1"/>
  <c r="Q26"/>
  <c r="Q9"/>
  <c r="Q10"/>
  <c r="Q27"/>
  <c r="Q8"/>
  <c r="Q13"/>
  <c r="Q19"/>
  <c r="Q24"/>
  <c r="Q11"/>
  <c r="Q28"/>
  <c r="Q17"/>
  <c r="Q6"/>
  <c r="Q5"/>
  <c r="Q14"/>
  <c r="Q18"/>
</calcChain>
</file>

<file path=xl/sharedStrings.xml><?xml version="1.0" encoding="utf-8"?>
<sst xmlns="http://schemas.openxmlformats.org/spreadsheetml/2006/main" count="86" uniqueCount="73">
  <si>
    <t>PANEL LENGTH=</t>
  </si>
  <si>
    <t>SPAN LENGTH=</t>
  </si>
  <si>
    <t>SPACING OF TRUSS=</t>
  </si>
  <si>
    <t>DEAD LOAD OF ROOFING=</t>
  </si>
  <si>
    <t>INSULATION BOARD=</t>
  </si>
  <si>
    <t>SELF WEIGHT OF PURLINS=</t>
  </si>
  <si>
    <t>SELF WEIGHT OF BRACING=</t>
  </si>
  <si>
    <t>MISCELLANOUS=</t>
  </si>
  <si>
    <t>TOTAL GRAVITY LOAD (KG/M^2)=</t>
  </si>
  <si>
    <t>LIVE LOAD (KG/M^2)=</t>
  </si>
  <si>
    <t>SELF WEIGHT OF TRUSS (KG/M^2)=</t>
  </si>
  <si>
    <t>TOTAL DEAD LOAD (KG/M^2)=</t>
  </si>
  <si>
    <t>OUTWARD WW PRESSURE (N/M^2)=</t>
  </si>
  <si>
    <t>OUTWARD WL PRESSURE (N/M^2)=</t>
  </si>
  <si>
    <t>INWARD WW PRESSURE (N/M^2)=</t>
  </si>
  <si>
    <t>PANEL DEAD LOAD (KN)=</t>
  </si>
  <si>
    <t>PANEL LIVE LOAD (KN)=</t>
  </si>
  <si>
    <t>INWARD PANEL WIND LOAD ON WW (KN)=</t>
  </si>
  <si>
    <t>OUTWARD PANEL WIND LOAD ON WL (KN)=</t>
  </si>
  <si>
    <t>OUTWARD PANEL WIND LOAD ON WW (KN)=</t>
  </si>
  <si>
    <r>
      <t>ANGLE(</t>
    </r>
    <r>
      <rPr>
        <sz val="11"/>
        <color theme="1"/>
        <rFont val="Calibri"/>
        <family val="2"/>
      </rPr>
      <t>θ)=</t>
    </r>
  </si>
  <si>
    <t>ACCESS TO ROOF OR NOT..??</t>
  </si>
  <si>
    <t>INCLINED PANEL LENGTH=</t>
  </si>
  <si>
    <t>LENGTH (L)</t>
  </si>
  <si>
    <t>(+)</t>
  </si>
  <si>
    <t>(-)</t>
  </si>
  <si>
    <t>MAXIMUM FARCTOR TENSION (Tu)</t>
  </si>
  <si>
    <t>MAXIMUM FACTOR COMPRESSION (Pu)</t>
  </si>
  <si>
    <t>REMARKS</t>
  </si>
  <si>
    <t>UNIT GRAVITY LOAD MEMBER FORCE (KN)</t>
  </si>
  <si>
    <t>MEMBER FORCE DUE TO UNIT WIND LOAD ON HINGE SIDE  (KN)</t>
  </si>
  <si>
    <t>MEMBER FORCE DUE TO UNIT WIND LOAD ON ROLLER SIDE  (KN)</t>
  </si>
  <si>
    <t>(1.2Pdd+1.6Pll)*Col.3  (KN)</t>
  </si>
  <si>
    <t>(1.2Pdd+.5Pll)*Col.3+1.3Pww*Col.4+1.3Pwl*Col.5  (KN)</t>
  </si>
  <si>
    <t>(1.2Pdd+.5Pll)*Col.3+1.3Pww*Col.5+1.3Pwl*Col.4  (KN)</t>
  </si>
  <si>
    <t>(1.2Pdd+.5Pll)*Col.3+1.3Pww*Col.5+1.3Pwl*Col.4  V</t>
  </si>
  <si>
    <t>(.9Pdl*C0l.3)+(1.3Pww* Col.4)+(1.3 Pwl*Col.5)  (KN)</t>
  </si>
  <si>
    <t>(.9Pdl*C0l.3)+(1.3Pww* Col.5)+(1.3 Pwl*Col.4)  (KN)</t>
  </si>
  <si>
    <t>AB</t>
  </si>
  <si>
    <t>BC</t>
  </si>
  <si>
    <t>EF</t>
  </si>
  <si>
    <t>FG</t>
  </si>
  <si>
    <t>GH</t>
  </si>
  <si>
    <t>HI</t>
  </si>
  <si>
    <t>BJ</t>
  </si>
  <si>
    <t>JL</t>
  </si>
  <si>
    <t>BL</t>
  </si>
  <si>
    <t>CL</t>
  </si>
  <si>
    <t>LN</t>
  </si>
  <si>
    <t>CN</t>
  </si>
  <si>
    <t>DN</t>
  </si>
  <si>
    <t>DP</t>
  </si>
  <si>
    <t>EP</t>
  </si>
  <si>
    <t>OP</t>
  </si>
  <si>
    <t>FP</t>
  </si>
  <si>
    <t>FO</t>
  </si>
  <si>
    <t>MO</t>
  </si>
  <si>
    <t>GO</t>
  </si>
  <si>
    <t>GM</t>
  </si>
  <si>
    <t>KM</t>
  </si>
  <si>
    <t>HM</t>
  </si>
  <si>
    <t>HK</t>
  </si>
  <si>
    <t>IK</t>
  </si>
  <si>
    <t>NP</t>
  </si>
  <si>
    <t>CD</t>
  </si>
  <si>
    <t>DE</t>
  </si>
  <si>
    <t>AJ</t>
  </si>
  <si>
    <t>Column1</t>
  </si>
  <si>
    <t>Column2</t>
  </si>
  <si>
    <t>Gravity Load</t>
  </si>
  <si>
    <t>Total dead Load SELF WEIGHT OF TRUSS=</t>
  </si>
  <si>
    <t>NO</t>
  </si>
  <si>
    <t xml:space="preserve">MEMBER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</si>
</sst>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B13" totalsRowShown="0">
  <autoFilter ref="A4:B13"/>
  <tableColumns count="2">
    <tableColumn id="1" name="Column1"/>
    <tableColumn id="2" name="Column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4:D14" totalsRowShown="0">
  <autoFilter ref="C4:D14"/>
  <tableColumns count="2">
    <tableColumn id="1" name="Column1"/>
    <tableColumn id="2" name="Column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F2:G12" totalsRowShown="0">
  <autoFilter ref="F2:G12"/>
  <tableColumns count="2">
    <tableColumn id="1" name="Column1"/>
    <tableColumn id="2" name="Column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4"/>
  <sheetViews>
    <sheetView zoomScaleNormal="100" workbookViewId="0">
      <selection activeCell="F3" sqref="F3:G12"/>
    </sheetView>
  </sheetViews>
  <sheetFormatPr defaultRowHeight="15"/>
  <cols>
    <col min="1" max="1" width="37.140625" bestFit="1" customWidth="1"/>
    <col min="2" max="2" width="17.42578125" customWidth="1"/>
    <col min="3" max="3" width="31.5703125" bestFit="1" customWidth="1"/>
    <col min="4" max="4" width="11" customWidth="1"/>
    <col min="6" max="6" width="41.140625" bestFit="1" customWidth="1"/>
    <col min="7" max="7" width="11" customWidth="1"/>
  </cols>
  <sheetData>
    <row r="2" spans="1:7">
      <c r="F2" t="s">
        <v>67</v>
      </c>
      <c r="G2" t="s">
        <v>68</v>
      </c>
    </row>
    <row r="3" spans="1:7">
      <c r="F3" t="s">
        <v>13</v>
      </c>
      <c r="G3">
        <f>IF(D6&gt;0,1250*-0.7,0)</f>
        <v>-875</v>
      </c>
    </row>
    <row r="4" spans="1:7">
      <c r="A4" t="s">
        <v>67</v>
      </c>
      <c r="B4" t="s">
        <v>68</v>
      </c>
      <c r="C4" t="s">
        <v>67</v>
      </c>
      <c r="D4" t="s">
        <v>68</v>
      </c>
      <c r="F4" t="s">
        <v>12</v>
      </c>
      <c r="G4">
        <f>IF(AND(0&lt;D6,D6&lt;9.5),1250*-0.7,IF(AND(9.5&lt;D6,D6&lt;37),1250*-0.9,0))</f>
        <v>-875</v>
      </c>
    </row>
    <row r="5" spans="1:7">
      <c r="A5" t="s">
        <v>21</v>
      </c>
      <c r="B5" t="s">
        <v>71</v>
      </c>
      <c r="F5" t="s">
        <v>14</v>
      </c>
      <c r="G5">
        <f>IF(AND(9.5&lt;D6,D6&lt;37),1250*0.3,IF(AND(37&lt;D6,D6&lt;45),1250*0.4,IF(D6&gt;45,1250*0.7,0)))</f>
        <v>0</v>
      </c>
    </row>
    <row r="6" spans="1:7">
      <c r="A6" t="s">
        <v>3</v>
      </c>
      <c r="B6">
        <v>17</v>
      </c>
      <c r="C6" t="s">
        <v>20</v>
      </c>
      <c r="D6">
        <v>4.76</v>
      </c>
    </row>
    <row r="7" spans="1:7">
      <c r="A7" t="s">
        <v>4</v>
      </c>
      <c r="B7">
        <v>5</v>
      </c>
      <c r="C7" t="s">
        <v>0</v>
      </c>
      <c r="D7">
        <v>3.0750000000000002</v>
      </c>
      <c r="F7" t="s">
        <v>15</v>
      </c>
      <c r="G7">
        <f>D14*D7*D9*9.81/1000</f>
        <v>7.1890073236731267</v>
      </c>
    </row>
    <row r="8" spans="1:7">
      <c r="A8" t="s">
        <v>5</v>
      </c>
      <c r="B8">
        <v>10</v>
      </c>
      <c r="C8" t="s">
        <v>1</v>
      </c>
      <c r="D8">
        <v>24.6</v>
      </c>
      <c r="F8" t="s">
        <v>16</v>
      </c>
      <c r="G8">
        <f>D11*D7*D9*9.81/1000</f>
        <v>11.945637000000001</v>
      </c>
    </row>
    <row r="9" spans="1:7">
      <c r="A9" t="s">
        <v>6</v>
      </c>
      <c r="B9">
        <v>3</v>
      </c>
      <c r="C9" t="s">
        <v>2</v>
      </c>
      <c r="D9">
        <v>3.96</v>
      </c>
    </row>
    <row r="10" spans="1:7">
      <c r="A10" t="s">
        <v>7</v>
      </c>
      <c r="B10">
        <v>5</v>
      </c>
      <c r="C10" t="s">
        <v>22</v>
      </c>
      <c r="D10">
        <f>(D7/COS(D6*3.1414/180))</f>
        <v>3.0856409645927623</v>
      </c>
      <c r="F10" t="s">
        <v>18</v>
      </c>
      <c r="G10">
        <f>(G3*D10*D9)/1000</f>
        <v>-10.69174594231392</v>
      </c>
    </row>
    <row r="11" spans="1:7">
      <c r="C11" t="s">
        <v>9</v>
      </c>
      <c r="D11">
        <f>IF(AND(10&lt;D6,D6&lt;20),113-1.3*D6,IF(AND(20&lt;D6,D6&lt;30),143-2.8*D6,IF(AND(B5="YES",D6&lt;=10),200,IF(AND(B5="NO",D6&lt;=10),100,60))))</f>
        <v>100</v>
      </c>
      <c r="F11" t="s">
        <v>19</v>
      </c>
      <c r="G11">
        <f>G4*D10*D9/1000</f>
        <v>-10.69174594231392</v>
      </c>
    </row>
    <row r="12" spans="1:7">
      <c r="A12" t="s">
        <v>70</v>
      </c>
      <c r="B12">
        <f>SUM(B6:B10)</f>
        <v>40</v>
      </c>
      <c r="C12" t="s">
        <v>8</v>
      </c>
      <c r="D12">
        <f>B12+D11</f>
        <v>140</v>
      </c>
      <c r="F12" t="s">
        <v>17</v>
      </c>
      <c r="G12">
        <f>G5*D10*D9/1000</f>
        <v>0</v>
      </c>
    </row>
    <row r="13" spans="1:7">
      <c r="A13" t="s">
        <v>69</v>
      </c>
      <c r="B13">
        <v>140</v>
      </c>
      <c r="C13" t="s">
        <v>10</v>
      </c>
      <c r="D13">
        <f>SQRT(Table1[[#This Row],[Column2]]/D9)*(D8/8.5+0.5)</f>
        <v>20.181029472711469</v>
      </c>
    </row>
    <row r="14" spans="1:7">
      <c r="C14" t="s">
        <v>11</v>
      </c>
      <c r="D14">
        <f>B12+D13</f>
        <v>60.181029472711472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="68" zoomScaleNormal="68" workbookViewId="0">
      <selection activeCell="T12" sqref="T12"/>
    </sheetView>
  </sheetViews>
  <sheetFormatPr defaultRowHeight="15"/>
  <cols>
    <col min="1" max="9" width="12.7109375" customWidth="1"/>
    <col min="10" max="10" width="12.85546875" customWidth="1"/>
    <col min="11" max="16" width="12.7109375" customWidth="1"/>
    <col min="17" max="17" width="17.140625" bestFit="1" customWidth="1"/>
    <col min="18" max="18" width="12.7109375" customWidth="1"/>
  </cols>
  <sheetData>
    <row r="1" spans="1:17" ht="142.5" customHeight="1" thickBot="1">
      <c r="A1" s="4" t="s">
        <v>72</v>
      </c>
      <c r="B1" s="4" t="s">
        <v>23</v>
      </c>
      <c r="C1" s="5" t="s">
        <v>29</v>
      </c>
      <c r="D1" s="5" t="s">
        <v>30</v>
      </c>
      <c r="E1" s="6" t="s">
        <v>31</v>
      </c>
      <c r="F1" s="7" t="s">
        <v>32</v>
      </c>
      <c r="G1" s="7" t="s">
        <v>33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36</v>
      </c>
      <c r="M1" s="7" t="s">
        <v>37</v>
      </c>
      <c r="N1" s="7" t="s">
        <v>37</v>
      </c>
      <c r="O1" s="10" t="s">
        <v>26</v>
      </c>
      <c r="P1" s="5" t="s">
        <v>27</v>
      </c>
      <c r="Q1" s="5" t="s">
        <v>28</v>
      </c>
    </row>
    <row r="2" spans="1:17" ht="16.5" thickBot="1">
      <c r="A2" s="2"/>
      <c r="B2" s="2"/>
      <c r="C2" s="2"/>
      <c r="D2" s="11"/>
      <c r="E2" s="2"/>
      <c r="F2" s="12"/>
      <c r="G2" s="8" t="s">
        <v>24</v>
      </c>
      <c r="H2" s="8" t="s">
        <v>25</v>
      </c>
      <c r="I2" s="9" t="s">
        <v>24</v>
      </c>
      <c r="J2" s="8" t="s">
        <v>25</v>
      </c>
      <c r="K2" s="8" t="s">
        <v>24</v>
      </c>
      <c r="L2" s="8" t="s">
        <v>25</v>
      </c>
      <c r="M2" s="8" t="s">
        <v>24</v>
      </c>
      <c r="N2" s="8" t="s">
        <v>25</v>
      </c>
      <c r="O2" s="2"/>
      <c r="P2" s="2"/>
      <c r="Q2" s="13"/>
    </row>
    <row r="3" spans="1:17" ht="15.75">
      <c r="A3" s="1">
        <v>1</v>
      </c>
      <c r="B3" s="1">
        <v>2</v>
      </c>
      <c r="C3" s="1">
        <v>3</v>
      </c>
      <c r="D3" s="3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</row>
    <row r="4" spans="1:17" ht="21">
      <c r="A4" s="14" t="s">
        <v>38</v>
      </c>
      <c r="B4" s="15"/>
      <c r="C4" s="14">
        <v>7</v>
      </c>
      <c r="D4" s="16">
        <v>5.59</v>
      </c>
      <c r="E4" s="16">
        <v>0.45</v>
      </c>
      <c r="F4" s="16">
        <f>(1.2*Sheet1!$G$7+1.6*Sheet1!$G$8)*Sheet2!$C$4:$C$32</f>
        <v>194.17879591885429</v>
      </c>
      <c r="G4" s="16">
        <f>(1.2*Sheet1!$G$7+1.6*Sheet1!$G$8)*Sheet2!$C$4:$C$32+1.3*Sheet1!$G$12*Sheet2!$D$4:$D$32+1.3*Sheet1!$G$10*Sheet2!$E$4:$E$32</f>
        <v>187.92412454260065</v>
      </c>
      <c r="H4" s="16">
        <f>(1.2*Sheet1!$G$7+1.6*Sheet1!$G$8)*Sheet2!$C$4:$C$32+1.3*Sheet1!$G$11*Sheet2!$D$4:$D$32+1.3*Sheet1!$G$10*Sheet2!$E$4:$E$32</f>
        <v>110.2272067798054</v>
      </c>
      <c r="I4" s="16">
        <f>(1.2*Sheet1!$G$7+1.6*Sheet1!$G$8)*Sheet2!$C$4:$C$32+1.3*Sheet1!$G$12*Sheet2!$E$4:$E$32+1.3*Sheet1!$G$10*Sheet2!$D$4:$D$32</f>
        <v>116.48187815605904</v>
      </c>
      <c r="J4" s="16">
        <f>(1.2*Sheet1!$G$7+1.6*Sheet1!$G$8)*Sheet2!$C$4:$C$32+1.3*Sheet1!$G$11*Sheet2!$E$4:$E$32+1.3*Sheet1!$G$10*Sheet2!$D$4:$D$32</f>
        <v>110.2272067798054</v>
      </c>
      <c r="K4" s="16">
        <f>0.9*Sheet1!$G$7*Sheet2!$C$4:$C$32+1.3*Sheet1!$G$12*Sheet2!$D$4:$D$32+1.3*Sheet1!$G$10*Sheet2!$E$4:$E$32</f>
        <v>39.036074762887054</v>
      </c>
      <c r="L4" s="16">
        <f>0.9*Sheet1!$G$7*Sheet2!$C$4:$C$32+1.3*Sheet1!$G$11*Sheet2!$D$4:$D$32+1.3*Sheet1!$G$10*Sheet2!$E$4:$E$32</f>
        <v>-38.660842999908198</v>
      </c>
      <c r="M4" s="16">
        <f>0.9*Sheet1!$G$7*Sheet2!$C$4:$C$32+1.3*Sheet1!$G$12*Sheet2!$E$4:$E$32+1.3*Sheet1!$G$10*Sheet2!$D$4:$D$32</f>
        <v>-32.406171623654551</v>
      </c>
      <c r="N4" s="16">
        <f>0.9*Sheet1!$G$7*Sheet2!$C$4:$C$32+1.3*Sheet1!$G$11*Sheet2!$E$4:$E$32+1.3*Sheet1!$G$10*Sheet2!$D$4:$D$32</f>
        <v>-38.660842999908198</v>
      </c>
      <c r="O4" s="16">
        <f>MAX(F4,G4,H4,I4,J4,K4,L4,M4,N4)</f>
        <v>194.17879591885429</v>
      </c>
      <c r="P4" s="16">
        <f>MIN(F4,G4,H4,I4,J4,K4,L4,M4,N4)</f>
        <v>-38.660842999908198</v>
      </c>
      <c r="Q4" s="17" t="str">
        <f>IF(O4&gt;-P4,"TENSION",IF(-P4&gt;O4,"COMPRESSION",0))</f>
        <v>TENSION</v>
      </c>
    </row>
    <row r="5" spans="1:17" ht="21">
      <c r="A5" s="14" t="s">
        <v>39</v>
      </c>
      <c r="B5" s="15"/>
      <c r="C5" s="14">
        <v>6</v>
      </c>
      <c r="D5" s="16">
        <v>4.47</v>
      </c>
      <c r="E5" s="16">
        <v>0.45</v>
      </c>
      <c r="F5" s="16">
        <f>(1.2*Sheet1!$G$7+1.6*Sheet1!$G$8)*Sheet2!$C$4:$C$32</f>
        <v>166.43896793044652</v>
      </c>
      <c r="G5" s="16">
        <f>(1.2*Sheet1!$G$7+1.6*Sheet1!$G$8)*Sheet2!$C$4:$C$32+1.3*Sheet1!$G$12*Sheet2!$D$4:$D$32+1.3*Sheet1!$G$10*Sheet2!$E$4:$E$32</f>
        <v>160.18429655419288</v>
      </c>
      <c r="H5" s="16">
        <f>(1.2*Sheet1!$G$7+1.6*Sheet1!$G$8)*Sheet2!$C$4:$C$32+1.3*Sheet1!$G$11*Sheet2!$D$4:$D$32+1.3*Sheet1!$G$10*Sheet2!$E$4:$E$32</f>
        <v>98.054560883406694</v>
      </c>
      <c r="I5" s="16">
        <f>(1.2*Sheet1!$G$7+1.6*Sheet1!$G$8)*Sheet2!$C$4:$C$32+1.3*Sheet1!$G$12*Sheet2!$E$4:$E$32+1.3*Sheet1!$G$10*Sheet2!$D$4:$D$32</f>
        <v>104.30923225966033</v>
      </c>
      <c r="J5" s="16">
        <f>(1.2*Sheet1!$G$7+1.6*Sheet1!$G$8)*Sheet2!$C$4:$C$32+1.3*Sheet1!$G$11*Sheet2!$E$4:$E$32+1.3*Sheet1!$G$10*Sheet2!$D$4:$D$32</f>
        <v>98.054560883406694</v>
      </c>
      <c r="K5" s="16">
        <f>0.9*Sheet1!$G$7*Sheet2!$C$4:$C$32+1.3*Sheet1!$G$12*Sheet2!$D$4:$D$32+1.3*Sheet1!$G$10*Sheet2!$E$4:$E$32</f>
        <v>32.565968171581247</v>
      </c>
      <c r="L5" s="16">
        <f>0.9*Sheet1!$G$7*Sheet2!$C$4:$C$32+1.3*Sheet1!$G$11*Sheet2!$D$4:$D$32+1.3*Sheet1!$G$10*Sheet2!$E$4:$E$32</f>
        <v>-29.563767499204946</v>
      </c>
      <c r="M5" s="16">
        <f>0.9*Sheet1!$G$7*Sheet2!$C$4:$C$32+1.3*Sheet1!$G$12*Sheet2!$E$4:$E$32+1.3*Sheet1!$G$10*Sheet2!$D$4:$D$32</f>
        <v>-23.309096122951303</v>
      </c>
      <c r="N5" s="16">
        <f>0.9*Sheet1!$G$7*Sheet2!$C$4:$C$32+1.3*Sheet1!$G$11*Sheet2!$E$4:$E$32+1.3*Sheet1!$G$10*Sheet2!$D$4:$D$32</f>
        <v>-29.563767499204943</v>
      </c>
      <c r="O5" s="16">
        <f t="shared" ref="O5:O32" si="0">MAX(F5,G5,H5,I5,J5,K5,L5,M5,N5)</f>
        <v>166.43896793044652</v>
      </c>
      <c r="P5" s="16">
        <f t="shared" ref="P5:P32" si="1">MIN(F5,G5,H5,I5,J5,K5,L5,M5,N5)</f>
        <v>-29.563767499204946</v>
      </c>
      <c r="Q5" s="17" t="str">
        <f t="shared" ref="Q5:Q32" si="2">IF(O5&gt;-P5,"TENSION",IF(-P5&gt;O5,"COMPRESSION",0))</f>
        <v>TENSION</v>
      </c>
    </row>
    <row r="6" spans="1:17" ht="21">
      <c r="A6" s="14" t="s">
        <v>64</v>
      </c>
      <c r="B6" s="15"/>
      <c r="C6" s="14">
        <v>5</v>
      </c>
      <c r="D6" s="16">
        <v>3.35</v>
      </c>
      <c r="E6" s="16">
        <v>0.45</v>
      </c>
      <c r="F6" s="16">
        <f>(1.2*Sheet1!$G$7+1.6*Sheet1!$G$8)*Sheet2!$C$4:$C$32</f>
        <v>138.69913994203876</v>
      </c>
      <c r="G6" s="16">
        <f>(1.2*Sheet1!$G$7+1.6*Sheet1!$G$8)*Sheet2!$C$4:$C$32+1.3*Sheet1!$G$12*Sheet2!$D$4:$D$32+1.3*Sheet1!$G$10*Sheet2!$E$4:$E$32</f>
        <v>132.44446856578512</v>
      </c>
      <c r="H6" s="16">
        <f>(1.2*Sheet1!$G$7+1.6*Sheet1!$G$8)*Sheet2!$C$4:$C$32+1.3*Sheet1!$G$11*Sheet2!$D$4:$D$32+1.3*Sheet1!$G$10*Sheet2!$E$4:$E$32</f>
        <v>85.881914987007988</v>
      </c>
      <c r="I6" s="16">
        <f>(1.2*Sheet1!$G$7+1.6*Sheet1!$G$8)*Sheet2!$C$4:$C$32+1.3*Sheet1!$G$12*Sheet2!$E$4:$E$32+1.3*Sheet1!$G$10*Sheet2!$D$4:$D$32</f>
        <v>92.136586363261628</v>
      </c>
      <c r="J6" s="16">
        <f>(1.2*Sheet1!$G$7+1.6*Sheet1!$G$8)*Sheet2!$C$4:$C$32+1.3*Sheet1!$G$11*Sheet2!$E$4:$E$32+1.3*Sheet1!$G$10*Sheet2!$D$4:$D$32</f>
        <v>85.881914987007988</v>
      </c>
      <c r="K6" s="16">
        <f>0.9*Sheet1!$G$7*Sheet2!$C$4:$C$32+1.3*Sheet1!$G$12*Sheet2!$D$4:$D$32+1.3*Sheet1!$G$10*Sheet2!$E$4:$E$32</f>
        <v>26.095861580275429</v>
      </c>
      <c r="L6" s="16">
        <f>0.9*Sheet1!$G$7*Sheet2!$C$4:$C$32+1.3*Sheet1!$G$11*Sheet2!$D$4:$D$32+1.3*Sheet1!$G$10*Sheet2!$E$4:$E$32</f>
        <v>-20.466691998501698</v>
      </c>
      <c r="M6" s="16">
        <f>0.9*Sheet1!$G$7*Sheet2!$C$4:$C$32+1.3*Sheet1!$G$12*Sheet2!$E$4:$E$32+1.3*Sheet1!$G$10*Sheet2!$D$4:$D$32</f>
        <v>-14.212020622248055</v>
      </c>
      <c r="N6" s="16">
        <f>0.9*Sheet1!$G$7*Sheet2!$C$4:$C$32+1.3*Sheet1!$G$11*Sheet2!$E$4:$E$32+1.3*Sheet1!$G$10*Sheet2!$D$4:$D$32</f>
        <v>-20.466691998501698</v>
      </c>
      <c r="O6" s="16">
        <f t="shared" si="0"/>
        <v>138.69913994203876</v>
      </c>
      <c r="P6" s="16">
        <f t="shared" si="1"/>
        <v>-20.466691998501698</v>
      </c>
      <c r="Q6" s="17" t="str">
        <f t="shared" si="2"/>
        <v>TENSION</v>
      </c>
    </row>
    <row r="7" spans="1:17" ht="21">
      <c r="A7" s="14" t="s">
        <v>65</v>
      </c>
      <c r="B7" s="15"/>
      <c r="C7" s="14">
        <v>4</v>
      </c>
      <c r="D7" s="16">
        <v>2.2400000000000002</v>
      </c>
      <c r="E7" s="16">
        <v>0.45</v>
      </c>
      <c r="F7" s="16">
        <f>(1.2*Sheet1!$G$7+1.6*Sheet1!$G$8)*Sheet2!$C$4:$C$32</f>
        <v>110.95931195363102</v>
      </c>
      <c r="G7" s="16">
        <f>(1.2*Sheet1!$G$7+1.6*Sheet1!$G$8)*Sheet2!$C$4:$C$32+1.3*Sheet1!$G$12*Sheet2!$D$4:$D$32+1.3*Sheet1!$G$10*Sheet2!$E$4:$E$32</f>
        <v>104.70464057737738</v>
      </c>
      <c r="H7" s="16">
        <f>(1.2*Sheet1!$G$7+1.6*Sheet1!$G$8)*Sheet2!$C$4:$C$32+1.3*Sheet1!$G$11*Sheet2!$D$4:$D$32+1.3*Sheet1!$G$10*Sheet2!$E$4:$E$32</f>
        <v>73.570276393359237</v>
      </c>
      <c r="I7" s="16">
        <f>(1.2*Sheet1!$G$7+1.6*Sheet1!$G$8)*Sheet2!$C$4:$C$32+1.3*Sheet1!$G$12*Sheet2!$E$4:$E$32+1.3*Sheet1!$G$10*Sheet2!$D$4:$D$32</f>
        <v>79.824947769612876</v>
      </c>
      <c r="J7" s="16">
        <f>(1.2*Sheet1!$G$7+1.6*Sheet1!$G$8)*Sheet2!$C$4:$C$32+1.3*Sheet1!$G$11*Sheet2!$E$4:$E$32+1.3*Sheet1!$G$10*Sheet2!$D$4:$D$32</f>
        <v>73.570276393359237</v>
      </c>
      <c r="K7" s="16">
        <f>0.9*Sheet1!$G$7*Sheet2!$C$4:$C$32+1.3*Sheet1!$G$12*Sheet2!$D$4:$D$32+1.3*Sheet1!$G$10*Sheet2!$E$4:$E$32</f>
        <v>19.625754988969614</v>
      </c>
      <c r="L7" s="16">
        <f>0.9*Sheet1!$G$7*Sheet2!$C$4:$C$32+1.3*Sheet1!$G$11*Sheet2!$D$4:$D$32+1.3*Sheet1!$G$10*Sheet2!$E$4:$E$32</f>
        <v>-11.508609195048525</v>
      </c>
      <c r="M7" s="16">
        <f>0.9*Sheet1!$G$7*Sheet2!$C$4:$C$32+1.3*Sheet1!$G$12*Sheet2!$E$4:$E$32+1.3*Sheet1!$G$10*Sheet2!$D$4:$D$32</f>
        <v>-5.2539378187948813</v>
      </c>
      <c r="N7" s="16">
        <f>0.9*Sheet1!$G$7*Sheet2!$C$4:$C$32+1.3*Sheet1!$G$11*Sheet2!$E$4:$E$32+1.3*Sheet1!$G$10*Sheet2!$D$4:$D$32</f>
        <v>-11.508609195048525</v>
      </c>
      <c r="O7" s="16">
        <f t="shared" si="0"/>
        <v>110.95931195363102</v>
      </c>
      <c r="P7" s="16">
        <f t="shared" si="1"/>
        <v>-11.508609195048525</v>
      </c>
      <c r="Q7" s="17" t="str">
        <f t="shared" si="2"/>
        <v>TENSION</v>
      </c>
    </row>
    <row r="8" spans="1:17" ht="21">
      <c r="A8" s="14" t="s">
        <v>40</v>
      </c>
      <c r="B8" s="15"/>
      <c r="C8" s="14">
        <v>4</v>
      </c>
      <c r="D8" s="16">
        <v>2.2400000000000002</v>
      </c>
      <c r="E8" s="16">
        <v>0.45</v>
      </c>
      <c r="F8" s="16">
        <f>(1.2*Sheet1!$G$7+1.6*Sheet1!$G$8)*Sheet2!$C$4:$C$32</f>
        <v>110.95931195363102</v>
      </c>
      <c r="G8" s="16">
        <f>(1.2*Sheet1!$G$7+1.6*Sheet1!$G$8)*Sheet2!$C$4:$C$32+1.3*Sheet1!$G$12*Sheet2!$D$4:$D$32+1.3*Sheet1!$G$10*Sheet2!$E$4:$E$32</f>
        <v>104.70464057737738</v>
      </c>
      <c r="H8" s="16">
        <f>(1.2*Sheet1!$G$7+1.6*Sheet1!$G$8)*Sheet2!$C$4:$C$32+1.3*Sheet1!$G$11*Sheet2!$D$4:$D$32+1.3*Sheet1!$G$10*Sheet2!$E$4:$E$32</f>
        <v>73.570276393359237</v>
      </c>
      <c r="I8" s="16">
        <f>(1.2*Sheet1!$G$7+1.6*Sheet1!$G$8)*Sheet2!$C$4:$C$32+1.3*Sheet1!$G$12*Sheet2!$E$4:$E$32+1.3*Sheet1!$G$10*Sheet2!$D$4:$D$32</f>
        <v>79.824947769612876</v>
      </c>
      <c r="J8" s="16">
        <f>(1.2*Sheet1!$G$7+1.6*Sheet1!$G$8)*Sheet2!$C$4:$C$32+1.3*Sheet1!$G$11*Sheet2!$E$4:$E$32+1.3*Sheet1!$G$10*Sheet2!$D$4:$D$32</f>
        <v>73.570276393359237</v>
      </c>
      <c r="K8" s="16">
        <f>0.9*Sheet1!$G$7*Sheet2!$C$4:$C$32+1.3*Sheet1!$G$12*Sheet2!$D$4:$D$32+1.3*Sheet1!$G$10*Sheet2!$E$4:$E$32</f>
        <v>19.625754988969614</v>
      </c>
      <c r="L8" s="16">
        <f>0.9*Sheet1!$G$7*Sheet2!$C$4:$C$32+1.3*Sheet1!$G$11*Sheet2!$D$4:$D$32+1.3*Sheet1!$G$10*Sheet2!$E$4:$E$32</f>
        <v>-11.508609195048525</v>
      </c>
      <c r="M8" s="16">
        <f>0.9*Sheet1!$G$7*Sheet2!$C$4:$C$32+1.3*Sheet1!$G$12*Sheet2!$E$4:$E$32+1.3*Sheet1!$G$10*Sheet2!$D$4:$D$32</f>
        <v>-5.2539378187948813</v>
      </c>
      <c r="N8" s="16">
        <f>0.9*Sheet1!$G$7*Sheet2!$C$4:$C$32+1.3*Sheet1!$G$11*Sheet2!$E$4:$E$32+1.3*Sheet1!$G$10*Sheet2!$D$4:$D$32</f>
        <v>-11.508609195048525</v>
      </c>
      <c r="O8" s="16">
        <f t="shared" si="0"/>
        <v>110.95931195363102</v>
      </c>
      <c r="P8" s="16">
        <f t="shared" si="1"/>
        <v>-11.508609195048525</v>
      </c>
      <c r="Q8" s="17" t="str">
        <f t="shared" si="2"/>
        <v>TENSION</v>
      </c>
    </row>
    <row r="9" spans="1:17" ht="21">
      <c r="A9" s="14" t="s">
        <v>41</v>
      </c>
      <c r="B9" s="15"/>
      <c r="C9" s="14">
        <v>5</v>
      </c>
      <c r="D9" s="16">
        <v>2.2400000000000002</v>
      </c>
      <c r="E9" s="16">
        <v>1.57</v>
      </c>
      <c r="F9" s="16">
        <f>(1.2*Sheet1!$G$7+1.6*Sheet1!$G$8)*Sheet2!$C$4:$C$32</f>
        <v>138.69913994203876</v>
      </c>
      <c r="G9" s="16">
        <f>(1.2*Sheet1!$G$7+1.6*Sheet1!$G$8)*Sheet2!$C$4:$C$32+1.3*Sheet1!$G$12*Sheet2!$D$4:$D$32+1.3*Sheet1!$G$10*Sheet2!$E$4:$E$32</f>
        <v>116.87728647377604</v>
      </c>
      <c r="H9" s="16">
        <f>(1.2*Sheet1!$G$7+1.6*Sheet1!$G$8)*Sheet2!$C$4:$C$32+1.3*Sheet1!$G$11*Sheet2!$D$4:$D$32+1.3*Sheet1!$G$10*Sheet2!$E$4:$E$32</f>
        <v>85.7429222897579</v>
      </c>
      <c r="I9" s="16">
        <f>(1.2*Sheet1!$G$7+1.6*Sheet1!$G$8)*Sheet2!$C$4:$C$32+1.3*Sheet1!$G$12*Sheet2!$E$4:$E$32+1.3*Sheet1!$G$10*Sheet2!$D$4:$D$32</f>
        <v>107.56477575802062</v>
      </c>
      <c r="J9" s="16">
        <f>(1.2*Sheet1!$G$7+1.6*Sheet1!$G$8)*Sheet2!$C$4:$C$32+1.3*Sheet1!$G$11*Sheet2!$E$4:$E$32+1.3*Sheet1!$G$10*Sheet2!$D$4:$D$32</f>
        <v>85.7429222897579</v>
      </c>
      <c r="K9" s="16">
        <f>0.9*Sheet1!$G$7*Sheet2!$C$4:$C$32+1.3*Sheet1!$G$12*Sheet2!$D$4:$D$32+1.3*Sheet1!$G$10*Sheet2!$E$4:$E$32</f>
        <v>10.528679488266359</v>
      </c>
      <c r="L9" s="16">
        <f>0.9*Sheet1!$G$7*Sheet2!$C$4:$C$32+1.3*Sheet1!$G$11*Sheet2!$D$4:$D$32+1.3*Sheet1!$G$10*Sheet2!$E$4:$E$32</f>
        <v>-20.60568469575178</v>
      </c>
      <c r="M9" s="16">
        <f>0.9*Sheet1!$G$7*Sheet2!$C$4:$C$32+1.3*Sheet1!$G$12*Sheet2!$E$4:$E$32+1.3*Sheet1!$G$10*Sheet2!$D$4:$D$32</f>
        <v>1.2161687725109331</v>
      </c>
      <c r="N9" s="16">
        <f>0.9*Sheet1!$G$7*Sheet2!$C$4:$C$32+1.3*Sheet1!$G$11*Sheet2!$E$4:$E$32+1.3*Sheet1!$G$10*Sheet2!$D$4:$D$32</f>
        <v>-20.60568469575178</v>
      </c>
      <c r="O9" s="16">
        <f t="shared" si="0"/>
        <v>138.69913994203876</v>
      </c>
      <c r="P9" s="16">
        <f t="shared" si="1"/>
        <v>-20.60568469575178</v>
      </c>
      <c r="Q9" s="17" t="str">
        <f t="shared" si="2"/>
        <v>TENSION</v>
      </c>
    </row>
    <row r="10" spans="1:17" ht="21">
      <c r="A10" s="14" t="s">
        <v>42</v>
      </c>
      <c r="B10" s="15"/>
      <c r="C10" s="14">
        <v>6</v>
      </c>
      <c r="D10" s="16">
        <v>2.2400000000000002</v>
      </c>
      <c r="E10" s="16">
        <v>2.69</v>
      </c>
      <c r="F10" s="16">
        <f>(1.2*Sheet1!$G$7+1.6*Sheet1!$G$8)*Sheet2!$C$4:$C$32</f>
        <v>166.43896793044652</v>
      </c>
      <c r="G10" s="16">
        <f>(1.2*Sheet1!$G$7+1.6*Sheet1!$G$8)*Sheet2!$C$4:$C$32+1.3*Sheet1!$G$12*Sheet2!$D$4:$D$32+1.3*Sheet1!$G$10*Sheet2!$E$4:$E$32</f>
        <v>129.04993237017476</v>
      </c>
      <c r="H10" s="16">
        <f>(1.2*Sheet1!$G$7+1.6*Sheet1!$G$8)*Sheet2!$C$4:$C$32+1.3*Sheet1!$G$11*Sheet2!$D$4:$D$32+1.3*Sheet1!$G$10*Sheet2!$E$4:$E$32</f>
        <v>97.915568186156591</v>
      </c>
      <c r="I10" s="16">
        <f>(1.2*Sheet1!$G$7+1.6*Sheet1!$G$8)*Sheet2!$C$4:$C$32+1.3*Sheet1!$G$12*Sheet2!$E$4:$E$32+1.3*Sheet1!$G$10*Sheet2!$D$4:$D$32</f>
        <v>135.30460374642837</v>
      </c>
      <c r="J10" s="16">
        <f>(1.2*Sheet1!$G$7+1.6*Sheet1!$G$8)*Sheet2!$C$4:$C$32+1.3*Sheet1!$G$11*Sheet2!$E$4:$E$32+1.3*Sheet1!$G$10*Sheet2!$D$4:$D$32</f>
        <v>97.915568186156619</v>
      </c>
      <c r="K10" s="16">
        <f>0.9*Sheet1!$G$7*Sheet2!$C$4:$C$32+1.3*Sheet1!$G$12*Sheet2!$D$4:$D$32+1.3*Sheet1!$G$10*Sheet2!$E$4:$E$32</f>
        <v>1.4316039875631077</v>
      </c>
      <c r="L10" s="16">
        <f>0.9*Sheet1!$G$7*Sheet2!$C$4:$C$32+1.3*Sheet1!$G$11*Sheet2!$D$4:$D$32+1.3*Sheet1!$G$10*Sheet2!$E$4:$E$32</f>
        <v>-29.702760196455031</v>
      </c>
      <c r="M10" s="16">
        <f>0.9*Sheet1!$G$7*Sheet2!$C$4:$C$32+1.3*Sheet1!$G$12*Sheet2!$E$4:$E$32+1.3*Sheet1!$G$10*Sheet2!$D$4:$D$32</f>
        <v>7.6862753638167476</v>
      </c>
      <c r="N10" s="16">
        <f>0.9*Sheet1!$G$7*Sheet2!$C$4:$C$32+1.3*Sheet1!$G$11*Sheet2!$E$4:$E$32+1.3*Sheet1!$G$10*Sheet2!$D$4:$D$32</f>
        <v>-29.702760196455031</v>
      </c>
      <c r="O10" s="16">
        <f t="shared" si="0"/>
        <v>166.43896793044652</v>
      </c>
      <c r="P10" s="16">
        <f t="shared" si="1"/>
        <v>-29.702760196455031</v>
      </c>
      <c r="Q10" s="17" t="str">
        <f t="shared" si="2"/>
        <v>TENSION</v>
      </c>
    </row>
    <row r="11" spans="1:17" ht="21">
      <c r="A11" s="14" t="s">
        <v>43</v>
      </c>
      <c r="B11" s="15"/>
      <c r="C11" s="14">
        <v>7</v>
      </c>
      <c r="D11" s="16">
        <v>2.2400000000000002</v>
      </c>
      <c r="E11" s="16">
        <v>3.8</v>
      </c>
      <c r="F11" s="16">
        <f>(1.2*Sheet1!$G$7+1.6*Sheet1!$G$8)*Sheet2!$C$4:$C$32</f>
        <v>194.17879591885429</v>
      </c>
      <c r="G11" s="16">
        <f>(1.2*Sheet1!$G$7+1.6*Sheet1!$G$8)*Sheet2!$C$4:$C$32+1.3*Sheet1!$G$12*Sheet2!$D$4:$D$32+1.3*Sheet1!$G$10*Sheet2!$E$4:$E$32</f>
        <v>141.36157096382351</v>
      </c>
      <c r="H11" s="16">
        <f>(1.2*Sheet1!$G$7+1.6*Sheet1!$G$8)*Sheet2!$C$4:$C$32+1.3*Sheet1!$G$11*Sheet2!$D$4:$D$32+1.3*Sheet1!$G$10*Sheet2!$E$4:$E$32</f>
        <v>110.2272067798054</v>
      </c>
      <c r="I11" s="16">
        <f>(1.2*Sheet1!$G$7+1.6*Sheet1!$G$8)*Sheet2!$C$4:$C$32+1.3*Sheet1!$G$12*Sheet2!$E$4:$E$32+1.3*Sheet1!$G$10*Sheet2!$D$4:$D$32</f>
        <v>163.04443173483617</v>
      </c>
      <c r="J11" s="16">
        <f>(1.2*Sheet1!$G$7+1.6*Sheet1!$G$8)*Sheet2!$C$4:$C$32+1.3*Sheet1!$G$11*Sheet2!$E$4:$E$32+1.3*Sheet1!$G$10*Sheet2!$D$4:$D$32</f>
        <v>110.22720677980537</v>
      </c>
      <c r="K11" s="16">
        <f>0.9*Sheet1!$G$7*Sheet2!$C$4:$C$32+1.3*Sheet1!$G$12*Sheet2!$D$4:$D$32+1.3*Sheet1!$G$10*Sheet2!$E$4:$E$32</f>
        <v>-7.5264788158900657</v>
      </c>
      <c r="L11" s="16">
        <f>0.9*Sheet1!$G$7*Sheet2!$C$4:$C$32+1.3*Sheet1!$G$11*Sheet2!$D$4:$D$32+1.3*Sheet1!$G$10*Sheet2!$E$4:$E$32</f>
        <v>-38.660842999908205</v>
      </c>
      <c r="M11" s="16">
        <f>0.9*Sheet1!$G$7*Sheet2!$C$4:$C$32+1.3*Sheet1!$G$12*Sheet2!$E$4:$E$32+1.3*Sheet1!$G$10*Sheet2!$D$4:$D$32</f>
        <v>14.156381955122562</v>
      </c>
      <c r="N11" s="16">
        <f>0.9*Sheet1!$G$7*Sheet2!$C$4:$C$32+1.3*Sheet1!$G$11*Sheet2!$E$4:$E$32+1.3*Sheet1!$G$10*Sheet2!$D$4:$D$32</f>
        <v>-38.660842999908205</v>
      </c>
      <c r="O11" s="16">
        <f t="shared" si="0"/>
        <v>194.17879591885429</v>
      </c>
      <c r="P11" s="16">
        <f t="shared" si="1"/>
        <v>-38.660842999908205</v>
      </c>
      <c r="Q11" s="17" t="str">
        <f t="shared" si="2"/>
        <v>TENSION</v>
      </c>
    </row>
    <row r="12" spans="1:17" ht="21">
      <c r="A12" s="14" t="s">
        <v>66</v>
      </c>
      <c r="B12" s="15"/>
      <c r="C12" s="14">
        <v>-7.83</v>
      </c>
      <c r="D12" s="16">
        <v>-4.5</v>
      </c>
      <c r="E12" s="16">
        <v>-2.5</v>
      </c>
      <c r="F12" s="16">
        <f>(1.2*Sheet1!$G$7+1.6*Sheet1!$G$8)*Sheet2!$C$4:$C$32</f>
        <v>-217.20285314923271</v>
      </c>
      <c r="G12" s="16">
        <f>(1.2*Sheet1!$G$7+1.6*Sheet1!$G$8)*Sheet2!$C$4:$C$32+1.3*Sheet1!$G$12*Sheet2!$D$4:$D$32+1.3*Sheet1!$G$10*Sheet2!$E$4:$E$32</f>
        <v>-182.45467883671247</v>
      </c>
      <c r="H12" s="16">
        <f>(1.2*Sheet1!$G$7+1.6*Sheet1!$G$8)*Sheet2!$C$4:$C$32+1.3*Sheet1!$G$11*Sheet2!$D$4:$D$32+1.3*Sheet1!$G$10*Sheet2!$E$4:$E$32</f>
        <v>-119.90796507417605</v>
      </c>
      <c r="I12" s="16">
        <f>(1.2*Sheet1!$G$7+1.6*Sheet1!$G$8)*Sheet2!$C$4:$C$32+1.3*Sheet1!$G$12*Sheet2!$E$4:$E$32+1.3*Sheet1!$G$10*Sheet2!$D$4:$D$32</f>
        <v>-154.65613938669628</v>
      </c>
      <c r="J12" s="16">
        <f>(1.2*Sheet1!$G$7+1.6*Sheet1!$G$8)*Sheet2!$C$4:$C$32+1.3*Sheet1!$G$11*Sheet2!$E$4:$E$32+1.3*Sheet1!$G$10*Sheet2!$D$4:$D$32</f>
        <v>-119.90796507417605</v>
      </c>
      <c r="K12" s="16">
        <f>0.9*Sheet1!$G$7*Sheet2!$C$4:$C$32+1.3*Sheet1!$G$12*Sheet2!$D$4:$D$32+1.3*Sheet1!$G$10*Sheet2!$E$4:$E$32</f>
        <v>-15.912760297404283</v>
      </c>
      <c r="L12" s="16">
        <f>0.9*Sheet1!$G$7*Sheet2!$C$4:$C$32+1.3*Sheet1!$G$11*Sheet2!$D$4:$D$32+1.3*Sheet1!$G$10*Sheet2!$E$4:$E$32</f>
        <v>46.633953465132151</v>
      </c>
      <c r="M12" s="16">
        <f>0.9*Sheet1!$G$7*Sheet2!$C$4:$C$32+1.3*Sheet1!$G$12*Sheet2!$E$4:$E$32+1.3*Sheet1!$G$10*Sheet2!$D$4:$D$32</f>
        <v>11.88577915261191</v>
      </c>
      <c r="N12" s="16">
        <f>0.9*Sheet1!$G$7*Sheet2!$C$4:$C$32+1.3*Sheet1!$G$11*Sheet2!$E$4:$E$32+1.3*Sheet1!$G$10*Sheet2!$D$4:$D$32</f>
        <v>46.633953465132151</v>
      </c>
      <c r="O12" s="16">
        <f t="shared" si="0"/>
        <v>46.633953465132151</v>
      </c>
      <c r="P12" s="16">
        <f t="shared" si="1"/>
        <v>-217.20285314923271</v>
      </c>
      <c r="Q12" s="17" t="str">
        <f t="shared" si="2"/>
        <v>COMPRESSION</v>
      </c>
    </row>
    <row r="13" spans="1:17" ht="21">
      <c r="A13" s="14" t="s">
        <v>44</v>
      </c>
      <c r="B13" s="15"/>
      <c r="C13" s="14">
        <v>-1</v>
      </c>
      <c r="D13" s="16">
        <v>1.1200000000000001</v>
      </c>
      <c r="E13" s="16">
        <v>0</v>
      </c>
      <c r="F13" s="16">
        <f>(1.2*Sheet1!$G$7+1.6*Sheet1!$G$8)*Sheet2!$C$4:$C$32</f>
        <v>-27.739827988407754</v>
      </c>
      <c r="G13" s="16">
        <f>(1.2*Sheet1!$G$7+1.6*Sheet1!$G$8)*Sheet2!$C$4:$C$32+1.3*Sheet1!$G$12*Sheet2!$D$4:$D$32+1.3*Sheet1!$G$10*Sheet2!$E$4:$E$32</f>
        <v>-27.739827988407754</v>
      </c>
      <c r="H13" s="16">
        <f>(1.2*Sheet1!$G$7+1.6*Sheet1!$G$8)*Sheet2!$C$4:$C$32+1.3*Sheet1!$G$11*Sheet2!$D$4:$D$32+1.3*Sheet1!$G$10*Sheet2!$E$4:$E$32</f>
        <v>-43.307010080416823</v>
      </c>
      <c r="I13" s="16">
        <f>(1.2*Sheet1!$G$7+1.6*Sheet1!$G$8)*Sheet2!$C$4:$C$32+1.3*Sheet1!$G$12*Sheet2!$E$4:$E$32+1.3*Sheet1!$G$10*Sheet2!$D$4:$D$32</f>
        <v>-43.307010080416823</v>
      </c>
      <c r="J13" s="16">
        <f>(1.2*Sheet1!$G$7+1.6*Sheet1!$G$8)*Sheet2!$C$4:$C$32+1.3*Sheet1!$G$11*Sheet2!$E$4:$E$32+1.3*Sheet1!$G$10*Sheet2!$D$4:$D$32</f>
        <v>-43.307010080416823</v>
      </c>
      <c r="K13" s="16">
        <f>0.9*Sheet1!$G$7*Sheet2!$C$4:$C$32+1.3*Sheet1!$G$12*Sheet2!$D$4:$D$32+1.3*Sheet1!$G$10*Sheet2!$E$4:$E$32</f>
        <v>-6.4701065913058144</v>
      </c>
      <c r="L13" s="16">
        <f>0.9*Sheet1!$G$7*Sheet2!$C$4:$C$32+1.3*Sheet1!$G$11*Sheet2!$D$4:$D$32+1.3*Sheet1!$G$10*Sheet2!$E$4:$E$32</f>
        <v>-22.037288683314884</v>
      </c>
      <c r="M13" s="16">
        <f>0.9*Sheet1!$G$7*Sheet2!$C$4:$C$32+1.3*Sheet1!$G$12*Sheet2!$E$4:$E$32+1.3*Sheet1!$G$10*Sheet2!$D$4:$D$32</f>
        <v>-22.037288683314884</v>
      </c>
      <c r="N13" s="16">
        <f>0.9*Sheet1!$G$7*Sheet2!$C$4:$C$32+1.3*Sheet1!$G$11*Sheet2!$E$4:$E$32+1.3*Sheet1!$G$10*Sheet2!$D$4:$D$32</f>
        <v>-22.037288683314884</v>
      </c>
      <c r="O13" s="16">
        <f t="shared" si="0"/>
        <v>-6.4701065913058144</v>
      </c>
      <c r="P13" s="16">
        <f t="shared" si="1"/>
        <v>-43.307010080416823</v>
      </c>
      <c r="Q13" s="17" t="str">
        <f t="shared" si="2"/>
        <v>COMPRESSION</v>
      </c>
    </row>
    <row r="14" spans="1:17" ht="21">
      <c r="A14" s="14" t="s">
        <v>45</v>
      </c>
      <c r="B14" s="15"/>
      <c r="C14" s="14">
        <v>-7.83</v>
      </c>
      <c r="D14" s="16">
        <v>-5</v>
      </c>
      <c r="E14" s="16">
        <v>-2.5</v>
      </c>
      <c r="F14" s="16">
        <f>(1.2*Sheet1!$G$7+1.6*Sheet1!$G$8)*Sheet2!$C$4:$C$32</f>
        <v>-217.20285314923271</v>
      </c>
      <c r="G14" s="16">
        <f>(1.2*Sheet1!$G$7+1.6*Sheet1!$G$8)*Sheet2!$C$4:$C$32+1.3*Sheet1!$G$12*Sheet2!$D$4:$D$32+1.3*Sheet1!$G$10*Sheet2!$E$4:$E$32</f>
        <v>-182.45467883671247</v>
      </c>
      <c r="H14" s="16">
        <f>(1.2*Sheet1!$G$7+1.6*Sheet1!$G$8)*Sheet2!$C$4:$C$32+1.3*Sheet1!$G$11*Sheet2!$D$4:$D$32+1.3*Sheet1!$G$10*Sheet2!$E$4:$E$32</f>
        <v>-112.95833021167198</v>
      </c>
      <c r="I14" s="16">
        <f>(1.2*Sheet1!$G$7+1.6*Sheet1!$G$8)*Sheet2!$C$4:$C$32+1.3*Sheet1!$G$12*Sheet2!$E$4:$E$32+1.3*Sheet1!$G$10*Sheet2!$D$4:$D$32</f>
        <v>-147.70650452419221</v>
      </c>
      <c r="J14" s="16">
        <f>(1.2*Sheet1!$G$7+1.6*Sheet1!$G$8)*Sheet2!$C$4:$C$32+1.3*Sheet1!$G$11*Sheet2!$E$4:$E$32+1.3*Sheet1!$G$10*Sheet2!$D$4:$D$32</f>
        <v>-112.95833021167199</v>
      </c>
      <c r="K14" s="16">
        <f>0.9*Sheet1!$G$7*Sheet2!$C$4:$C$32+1.3*Sheet1!$G$12*Sheet2!$D$4:$D$32+1.3*Sheet1!$G$10*Sheet2!$E$4:$E$32</f>
        <v>-15.912760297404283</v>
      </c>
      <c r="L14" s="16">
        <f>0.9*Sheet1!$G$7*Sheet2!$C$4:$C$32+1.3*Sheet1!$G$11*Sheet2!$D$4:$D$32+1.3*Sheet1!$G$10*Sheet2!$E$4:$E$32</f>
        <v>53.5835883276362</v>
      </c>
      <c r="M14" s="16">
        <f>0.9*Sheet1!$G$7*Sheet2!$C$4:$C$32+1.3*Sheet1!$G$12*Sheet2!$E$4:$E$32+1.3*Sheet1!$G$10*Sheet2!$D$4:$D$32</f>
        <v>18.835414015115958</v>
      </c>
      <c r="N14" s="16">
        <f>0.9*Sheet1!$G$7*Sheet2!$C$4:$C$32+1.3*Sheet1!$G$11*Sheet2!$E$4:$E$32+1.3*Sheet1!$G$10*Sheet2!$D$4:$D$32</f>
        <v>53.5835883276362</v>
      </c>
      <c r="O14" s="16">
        <f t="shared" si="0"/>
        <v>53.5835883276362</v>
      </c>
      <c r="P14" s="16">
        <f t="shared" si="1"/>
        <v>-217.20285314923271</v>
      </c>
      <c r="Q14" s="17" t="str">
        <f t="shared" si="2"/>
        <v>COMPRESSION</v>
      </c>
    </row>
    <row r="15" spans="1:17" ht="21">
      <c r="A15" s="14" t="s">
        <v>46</v>
      </c>
      <c r="B15" s="15"/>
      <c r="C15" s="14">
        <v>1.41</v>
      </c>
      <c r="D15" s="16">
        <v>1.58</v>
      </c>
      <c r="E15" s="16">
        <v>0</v>
      </c>
      <c r="F15" s="16">
        <f>(1.2*Sheet1!$G$7+1.6*Sheet1!$G$8)*Sheet2!$C$4:$C$32</f>
        <v>39.113157463654929</v>
      </c>
      <c r="G15" s="16">
        <f>(1.2*Sheet1!$G$7+1.6*Sheet1!$G$8)*Sheet2!$C$4:$C$32+1.3*Sheet1!$G$12*Sheet2!$D$4:$D$32+1.3*Sheet1!$G$10*Sheet2!$E$4:$E$32</f>
        <v>39.113157463654929</v>
      </c>
      <c r="H15" s="16">
        <f>(1.2*Sheet1!$G$7+1.6*Sheet1!$G$8)*Sheet2!$C$4:$C$32+1.3*Sheet1!$G$11*Sheet2!$D$4:$D$32+1.3*Sheet1!$G$10*Sheet2!$E$4:$E$32</f>
        <v>17.152311298142134</v>
      </c>
      <c r="I15" s="16">
        <f>(1.2*Sheet1!$G$7+1.6*Sheet1!$G$8)*Sheet2!$C$4:$C$32+1.3*Sheet1!$G$12*Sheet2!$E$4:$E$32+1.3*Sheet1!$G$10*Sheet2!$D$4:$D$32</f>
        <v>17.152311298142134</v>
      </c>
      <c r="J15" s="16">
        <f>(1.2*Sheet1!$G$7+1.6*Sheet1!$G$8)*Sheet2!$C$4:$C$32+1.3*Sheet1!$G$11*Sheet2!$E$4:$E$32+1.3*Sheet1!$G$10*Sheet2!$D$4:$D$32</f>
        <v>17.152311298142134</v>
      </c>
      <c r="K15" s="16">
        <f>0.9*Sheet1!$G$7*Sheet2!$C$4:$C$32+1.3*Sheet1!$G$12*Sheet2!$D$4:$D$32+1.3*Sheet1!$G$10*Sheet2!$E$4:$E$32</f>
        <v>9.1228502937411982</v>
      </c>
      <c r="L15" s="16">
        <f>0.9*Sheet1!$G$7*Sheet2!$C$4:$C$32+1.3*Sheet1!$G$11*Sheet2!$D$4:$D$32+1.3*Sheet1!$G$10*Sheet2!$E$4:$E$32</f>
        <v>-12.837995871771597</v>
      </c>
      <c r="M15" s="16">
        <f>0.9*Sheet1!$G$7*Sheet2!$C$4:$C$32+1.3*Sheet1!$G$12*Sheet2!$E$4:$E$32+1.3*Sheet1!$G$10*Sheet2!$D$4:$D$32</f>
        <v>-12.837995871771597</v>
      </c>
      <c r="N15" s="16">
        <f>0.9*Sheet1!$G$7*Sheet2!$C$4:$C$32+1.3*Sheet1!$G$11*Sheet2!$E$4:$E$32+1.3*Sheet1!$G$10*Sheet2!$D$4:$D$32</f>
        <v>-12.837995871771597</v>
      </c>
      <c r="O15" s="16">
        <f t="shared" si="0"/>
        <v>39.113157463654929</v>
      </c>
      <c r="P15" s="16">
        <f t="shared" si="1"/>
        <v>-12.837995871771597</v>
      </c>
      <c r="Q15" s="17" t="str">
        <f t="shared" si="2"/>
        <v>TENSION</v>
      </c>
    </row>
    <row r="16" spans="1:17" ht="21">
      <c r="A16" s="14" t="s">
        <v>47</v>
      </c>
      <c r="B16" s="15"/>
      <c r="C16" s="14">
        <v>-1.5</v>
      </c>
      <c r="D16" s="16">
        <v>1.68</v>
      </c>
      <c r="E16" s="16">
        <v>0</v>
      </c>
      <c r="F16" s="16">
        <f>(1.2*Sheet1!$G$7+1.6*Sheet1!$G$8)*Sheet2!$C$4:$C$32</f>
        <v>-41.609741982611631</v>
      </c>
      <c r="G16" s="16">
        <f>(1.2*Sheet1!$G$7+1.6*Sheet1!$G$8)*Sheet2!$C$4:$C$32+1.3*Sheet1!$G$12*Sheet2!$D$4:$D$32+1.3*Sheet1!$G$10*Sheet2!$E$4:$E$32</f>
        <v>-41.609741982611631</v>
      </c>
      <c r="H16" s="16">
        <f>(1.2*Sheet1!$G$7+1.6*Sheet1!$G$8)*Sheet2!$C$4:$C$32+1.3*Sheet1!$G$11*Sheet2!$D$4:$D$32+1.3*Sheet1!$G$10*Sheet2!$E$4:$E$32</f>
        <v>-64.960515120625232</v>
      </c>
      <c r="I16" s="16">
        <f>(1.2*Sheet1!$G$7+1.6*Sheet1!$G$8)*Sheet2!$C$4:$C$32+1.3*Sheet1!$G$12*Sheet2!$E$4:$E$32+1.3*Sheet1!$G$10*Sheet2!$D$4:$D$32</f>
        <v>-64.960515120625232</v>
      </c>
      <c r="J16" s="16">
        <f>(1.2*Sheet1!$G$7+1.6*Sheet1!$G$8)*Sheet2!$C$4:$C$32+1.3*Sheet1!$G$11*Sheet2!$E$4:$E$32+1.3*Sheet1!$G$10*Sheet2!$D$4:$D$32</f>
        <v>-64.960515120625232</v>
      </c>
      <c r="K16" s="16">
        <f>0.9*Sheet1!$G$7*Sheet2!$C$4:$C$32+1.3*Sheet1!$G$12*Sheet2!$D$4:$D$32+1.3*Sheet1!$G$10*Sheet2!$E$4:$E$32</f>
        <v>-9.7051598869587217</v>
      </c>
      <c r="L16" s="16">
        <f>0.9*Sheet1!$G$7*Sheet2!$C$4:$C$32+1.3*Sheet1!$G$11*Sheet2!$D$4:$D$32+1.3*Sheet1!$G$10*Sheet2!$E$4:$E$32</f>
        <v>-33.055933024972319</v>
      </c>
      <c r="M16" s="16">
        <f>0.9*Sheet1!$G$7*Sheet2!$C$4:$C$32+1.3*Sheet1!$G$12*Sheet2!$E$4:$E$32+1.3*Sheet1!$G$10*Sheet2!$D$4:$D$32</f>
        <v>-33.055933024972319</v>
      </c>
      <c r="N16" s="16">
        <f>0.9*Sheet1!$G$7*Sheet2!$C$4:$C$32+1.3*Sheet1!$G$11*Sheet2!$E$4:$E$32+1.3*Sheet1!$G$10*Sheet2!$D$4:$D$32</f>
        <v>-33.055933024972319</v>
      </c>
      <c r="O16" s="16">
        <f t="shared" si="0"/>
        <v>-9.7051598869587217</v>
      </c>
      <c r="P16" s="16">
        <f t="shared" si="1"/>
        <v>-64.960515120625232</v>
      </c>
      <c r="Q16" s="17" t="str">
        <f t="shared" si="2"/>
        <v>COMPRESSION</v>
      </c>
    </row>
    <row r="17" spans="1:17" ht="21">
      <c r="A17" s="14" t="s">
        <v>48</v>
      </c>
      <c r="B17" s="15"/>
      <c r="C17" s="14">
        <v>-6.71</v>
      </c>
      <c r="D17" s="16">
        <v>-4.25</v>
      </c>
      <c r="E17" s="16">
        <v>-2.5</v>
      </c>
      <c r="F17" s="16">
        <f>(1.2*Sheet1!$G$7+1.6*Sheet1!$G$8)*Sheet2!$C$4:$C$32</f>
        <v>-186.13424580221601</v>
      </c>
      <c r="G17" s="16">
        <f>(1.2*Sheet1!$G$7+1.6*Sheet1!$G$8)*Sheet2!$C$4:$C$32+1.3*Sheet1!$G$12*Sheet2!$D$4:$D$32+1.3*Sheet1!$G$10*Sheet2!$E$4:$E$32</f>
        <v>-151.38607148969578</v>
      </c>
      <c r="H17" s="16">
        <f>(1.2*Sheet1!$G$7+1.6*Sheet1!$G$8)*Sheet2!$C$4:$C$32+1.3*Sheet1!$G$11*Sheet2!$D$4:$D$32+1.3*Sheet1!$G$10*Sheet2!$E$4:$E$32</f>
        <v>-92.314175158411359</v>
      </c>
      <c r="I17" s="16">
        <f>(1.2*Sheet1!$G$7+1.6*Sheet1!$G$8)*Sheet2!$C$4:$C$32+1.3*Sheet1!$G$12*Sheet2!$E$4:$E$32+1.3*Sheet1!$G$10*Sheet2!$D$4:$D$32</f>
        <v>-127.06234947093161</v>
      </c>
      <c r="J17" s="16">
        <f>(1.2*Sheet1!$G$7+1.6*Sheet1!$G$8)*Sheet2!$C$4:$C$32+1.3*Sheet1!$G$11*Sheet2!$E$4:$E$32+1.3*Sheet1!$G$10*Sheet2!$D$4:$D$32</f>
        <v>-92.314175158411373</v>
      </c>
      <c r="K17" s="16">
        <f>0.9*Sheet1!$G$7*Sheet2!$C$4:$C$32+1.3*Sheet1!$G$12*Sheet2!$D$4:$D$32+1.3*Sheet1!$G$10*Sheet2!$E$4:$E$32</f>
        <v>-8.6662409151417705</v>
      </c>
      <c r="L17" s="16">
        <f>0.9*Sheet1!$G$7*Sheet2!$C$4:$C$32+1.3*Sheet1!$G$11*Sheet2!$D$4:$D$32+1.3*Sheet1!$G$10*Sheet2!$E$4:$E$32</f>
        <v>50.405655416142636</v>
      </c>
      <c r="M17" s="16">
        <f>0.9*Sheet1!$G$7*Sheet2!$C$4:$C$32+1.3*Sheet1!$G$12*Sheet2!$E$4:$E$32+1.3*Sheet1!$G$10*Sheet2!$D$4:$D$32</f>
        <v>15.657481103622395</v>
      </c>
      <c r="N17" s="16">
        <f>0.9*Sheet1!$G$7*Sheet2!$C$4:$C$32+1.3*Sheet1!$G$11*Sheet2!$E$4:$E$32+1.3*Sheet1!$G$10*Sheet2!$D$4:$D$32</f>
        <v>50.405655416142636</v>
      </c>
      <c r="O17" s="16">
        <f t="shared" si="0"/>
        <v>50.405655416142636</v>
      </c>
      <c r="P17" s="16">
        <f t="shared" si="1"/>
        <v>-186.13424580221601</v>
      </c>
      <c r="Q17" s="17" t="str">
        <f t="shared" si="2"/>
        <v>COMPRESSION</v>
      </c>
    </row>
    <row r="18" spans="1:17" ht="21">
      <c r="A18" s="14" t="s">
        <v>49</v>
      </c>
      <c r="B18" s="15"/>
      <c r="C18" s="14">
        <v>1.8</v>
      </c>
      <c r="D18" s="16">
        <v>2.02</v>
      </c>
      <c r="E18" s="16">
        <v>0</v>
      </c>
      <c r="F18" s="16">
        <f>(1.2*Sheet1!$G$7+1.6*Sheet1!$G$8)*Sheet2!$C$4:$C$32</f>
        <v>49.931690379133961</v>
      </c>
      <c r="G18" s="16">
        <f>(1.2*Sheet1!$G$7+1.6*Sheet1!$G$8)*Sheet2!$C$4:$C$32+1.3*Sheet1!$G$12*Sheet2!$D$4:$D$32+1.3*Sheet1!$G$10*Sheet2!$E$4:$E$32</f>
        <v>49.931690379133961</v>
      </c>
      <c r="H18" s="16">
        <f>(1.2*Sheet1!$G$7+1.6*Sheet1!$G$8)*Sheet2!$C$4:$C$32+1.3*Sheet1!$G$11*Sheet2!$D$4:$D$32+1.3*Sheet1!$G$10*Sheet2!$E$4:$E$32</f>
        <v>21.855165534617605</v>
      </c>
      <c r="I18" s="16">
        <f>(1.2*Sheet1!$G$7+1.6*Sheet1!$G$8)*Sheet2!$C$4:$C$32+1.3*Sheet1!$G$12*Sheet2!$E$4:$E$32+1.3*Sheet1!$G$10*Sheet2!$D$4:$D$32</f>
        <v>21.855165534617605</v>
      </c>
      <c r="J18" s="16">
        <f>(1.2*Sheet1!$G$7+1.6*Sheet1!$G$8)*Sheet2!$C$4:$C$32+1.3*Sheet1!$G$11*Sheet2!$E$4:$E$32+1.3*Sheet1!$G$10*Sheet2!$D$4:$D$32</f>
        <v>21.855165534617605</v>
      </c>
      <c r="K18" s="16">
        <f>0.9*Sheet1!$G$7*Sheet2!$C$4:$C$32+1.3*Sheet1!$G$12*Sheet2!$D$4:$D$32+1.3*Sheet1!$G$10*Sheet2!$E$4:$E$32</f>
        <v>11.646191864350467</v>
      </c>
      <c r="L18" s="16">
        <f>0.9*Sheet1!$G$7*Sheet2!$C$4:$C$32+1.3*Sheet1!$G$11*Sheet2!$D$4:$D$32+1.3*Sheet1!$G$10*Sheet2!$E$4:$E$32</f>
        <v>-16.43033298016589</v>
      </c>
      <c r="M18" s="16">
        <f>0.9*Sheet1!$G$7*Sheet2!$C$4:$C$32+1.3*Sheet1!$G$12*Sheet2!$E$4:$E$32+1.3*Sheet1!$G$10*Sheet2!$D$4:$D$32</f>
        <v>-16.43033298016589</v>
      </c>
      <c r="N18" s="16">
        <f>0.9*Sheet1!$G$7*Sheet2!$C$4:$C$32+1.3*Sheet1!$G$11*Sheet2!$E$4:$E$32+1.3*Sheet1!$G$10*Sheet2!$D$4:$D$32</f>
        <v>-16.43033298016589</v>
      </c>
      <c r="O18" s="16">
        <f t="shared" si="0"/>
        <v>49.931690379133961</v>
      </c>
      <c r="P18" s="16">
        <f t="shared" si="1"/>
        <v>-16.43033298016589</v>
      </c>
      <c r="Q18" s="17" t="str">
        <f t="shared" si="2"/>
        <v>TENSION</v>
      </c>
    </row>
    <row r="19" spans="1:17" ht="21">
      <c r="A19" s="14" t="s">
        <v>50</v>
      </c>
      <c r="B19" s="15"/>
      <c r="C19" s="14">
        <v>-2</v>
      </c>
      <c r="D19" s="16">
        <v>-2.2400000000000002</v>
      </c>
      <c r="E19" s="16">
        <v>0</v>
      </c>
      <c r="F19" s="16">
        <f>(1.2*Sheet1!$G$7+1.6*Sheet1!$G$8)*Sheet2!$C$4:$C$32</f>
        <v>-55.479655976815508</v>
      </c>
      <c r="G19" s="16">
        <f>(1.2*Sheet1!$G$7+1.6*Sheet1!$G$8)*Sheet2!$C$4:$C$32+1.3*Sheet1!$G$12*Sheet2!$D$4:$D$32+1.3*Sheet1!$G$10*Sheet2!$E$4:$E$32</f>
        <v>-55.479655976815508</v>
      </c>
      <c r="H19" s="16">
        <f>(1.2*Sheet1!$G$7+1.6*Sheet1!$G$8)*Sheet2!$C$4:$C$32+1.3*Sheet1!$G$11*Sheet2!$D$4:$D$32+1.3*Sheet1!$G$10*Sheet2!$E$4:$E$32</f>
        <v>-24.345291792797369</v>
      </c>
      <c r="I19" s="16">
        <f>(1.2*Sheet1!$G$7+1.6*Sheet1!$G$8)*Sheet2!$C$4:$C$32+1.3*Sheet1!$G$12*Sheet2!$E$4:$E$32+1.3*Sheet1!$G$10*Sheet2!$D$4:$D$32</f>
        <v>-24.345291792797369</v>
      </c>
      <c r="J19" s="16">
        <f>(1.2*Sheet1!$G$7+1.6*Sheet1!$G$8)*Sheet2!$C$4:$C$32+1.3*Sheet1!$G$11*Sheet2!$E$4:$E$32+1.3*Sheet1!$G$10*Sheet2!$D$4:$D$32</f>
        <v>-24.345291792797369</v>
      </c>
      <c r="K19" s="16">
        <f>0.9*Sheet1!$G$7*Sheet2!$C$4:$C$32+1.3*Sheet1!$G$12*Sheet2!$D$4:$D$32+1.3*Sheet1!$G$10*Sheet2!$E$4:$E$32</f>
        <v>-12.940213182611629</v>
      </c>
      <c r="L19" s="16">
        <f>0.9*Sheet1!$G$7*Sheet2!$C$4:$C$32+1.3*Sheet1!$G$11*Sheet2!$D$4:$D$32+1.3*Sheet1!$G$10*Sheet2!$E$4:$E$32</f>
        <v>18.19415100140651</v>
      </c>
      <c r="M19" s="16">
        <f>0.9*Sheet1!$G$7*Sheet2!$C$4:$C$32+1.3*Sheet1!$G$12*Sheet2!$E$4:$E$32+1.3*Sheet1!$G$10*Sheet2!$D$4:$D$32</f>
        <v>18.19415100140651</v>
      </c>
      <c r="N19" s="16">
        <f>0.9*Sheet1!$G$7*Sheet2!$C$4:$C$32+1.3*Sheet1!$G$11*Sheet2!$E$4:$E$32+1.3*Sheet1!$G$10*Sheet2!$D$4:$D$32</f>
        <v>18.19415100140651</v>
      </c>
      <c r="O19" s="16">
        <f t="shared" si="0"/>
        <v>18.19415100140651</v>
      </c>
      <c r="P19" s="16">
        <f t="shared" si="1"/>
        <v>-55.479655976815508</v>
      </c>
      <c r="Q19" s="17" t="str">
        <f t="shared" si="2"/>
        <v>COMPRESSION</v>
      </c>
    </row>
    <row r="20" spans="1:17" ht="21">
      <c r="A20" s="14" t="s">
        <v>63</v>
      </c>
      <c r="B20" s="15"/>
      <c r="C20" s="14">
        <v>-5.59</v>
      </c>
      <c r="D20" s="16">
        <v>-3.5</v>
      </c>
      <c r="E20" s="16">
        <v>-2.5</v>
      </c>
      <c r="F20" s="16">
        <f>(1.2*Sheet1!$G$7+1.6*Sheet1!$G$8)*Sheet2!$C$4:$C$32</f>
        <v>-155.06563845519935</v>
      </c>
      <c r="G20" s="16">
        <f>(1.2*Sheet1!$G$7+1.6*Sheet1!$G$8)*Sheet2!$C$4:$C$32+1.3*Sheet1!$G$12*Sheet2!$D$4:$D$32+1.3*Sheet1!$G$10*Sheet2!$E$4:$E$32</f>
        <v>-120.31746414267911</v>
      </c>
      <c r="H20" s="16">
        <f>(1.2*Sheet1!$G$7+1.6*Sheet1!$G$8)*Sheet2!$C$4:$C$32+1.3*Sheet1!$G$11*Sheet2!$D$4:$D$32+1.3*Sheet1!$G$10*Sheet2!$E$4:$E$32</f>
        <v>-71.670020105150769</v>
      </c>
      <c r="I20" s="16">
        <f>(1.2*Sheet1!$G$7+1.6*Sheet1!$G$8)*Sheet2!$C$4:$C$32+1.3*Sheet1!$G$12*Sheet2!$E$4:$E$32+1.3*Sheet1!$G$10*Sheet2!$D$4:$D$32</f>
        <v>-106.418194417671</v>
      </c>
      <c r="J20" s="16">
        <f>(1.2*Sheet1!$G$7+1.6*Sheet1!$G$8)*Sheet2!$C$4:$C$32+1.3*Sheet1!$G$11*Sheet2!$E$4:$E$32+1.3*Sheet1!$G$10*Sheet2!$D$4:$D$32</f>
        <v>-71.670020105150769</v>
      </c>
      <c r="K20" s="16">
        <f>0.9*Sheet1!$G$7*Sheet2!$C$4:$C$32+1.3*Sheet1!$G$12*Sheet2!$D$4:$D$32+1.3*Sheet1!$G$10*Sheet2!$E$4:$E$32</f>
        <v>-1.4197215328792581</v>
      </c>
      <c r="L20" s="16">
        <f>0.9*Sheet1!$G$7*Sheet2!$C$4:$C$32+1.3*Sheet1!$G$11*Sheet2!$D$4:$D$32+1.3*Sheet1!$G$10*Sheet2!$E$4:$E$32</f>
        <v>47.22772250464908</v>
      </c>
      <c r="M20" s="16">
        <f>0.9*Sheet1!$G$7*Sheet2!$C$4:$C$32+1.3*Sheet1!$G$12*Sheet2!$E$4:$E$32+1.3*Sheet1!$G$10*Sheet2!$D$4:$D$32</f>
        <v>12.479548192128838</v>
      </c>
      <c r="N20" s="16">
        <f>0.9*Sheet1!$G$7*Sheet2!$C$4:$C$32+1.3*Sheet1!$G$11*Sheet2!$E$4:$E$32+1.3*Sheet1!$G$10*Sheet2!$D$4:$D$32</f>
        <v>47.22772250464908</v>
      </c>
      <c r="O20" s="16">
        <f t="shared" si="0"/>
        <v>47.22772250464908</v>
      </c>
      <c r="P20" s="16">
        <f t="shared" si="1"/>
        <v>-155.06563845519935</v>
      </c>
      <c r="Q20" s="17" t="str">
        <f t="shared" si="2"/>
        <v>COMPRESSION</v>
      </c>
    </row>
    <row r="21" spans="1:17" ht="21">
      <c r="A21" s="14" t="s">
        <v>51</v>
      </c>
      <c r="B21" s="15"/>
      <c r="C21" s="14">
        <v>2.2400000000000002</v>
      </c>
      <c r="D21" s="16">
        <v>2.5</v>
      </c>
      <c r="E21" s="16">
        <v>0</v>
      </c>
      <c r="F21" s="16">
        <f>(1.2*Sheet1!$G$7+1.6*Sheet1!$G$8)*Sheet2!$C$4:$C$32</f>
        <v>62.137214694033375</v>
      </c>
      <c r="G21" s="16">
        <f>(1.2*Sheet1!$G$7+1.6*Sheet1!$G$8)*Sheet2!$C$4:$C$32+1.3*Sheet1!$G$12*Sheet2!$D$4:$D$32+1.3*Sheet1!$G$10*Sheet2!$E$4:$E$32</f>
        <v>62.137214694033375</v>
      </c>
      <c r="H21" s="16">
        <f>(1.2*Sheet1!$G$7+1.6*Sheet1!$G$8)*Sheet2!$C$4:$C$32+1.3*Sheet1!$G$11*Sheet2!$D$4:$D$32+1.3*Sheet1!$G$10*Sheet2!$E$4:$E$32</f>
        <v>27.389040381513134</v>
      </c>
      <c r="I21" s="16">
        <f>(1.2*Sheet1!$G$7+1.6*Sheet1!$G$8)*Sheet2!$C$4:$C$32+1.3*Sheet1!$G$12*Sheet2!$E$4:$E$32+1.3*Sheet1!$G$10*Sheet2!$D$4:$D$32</f>
        <v>27.389040381513134</v>
      </c>
      <c r="J21" s="16">
        <f>(1.2*Sheet1!$G$7+1.6*Sheet1!$G$8)*Sheet2!$C$4:$C$32+1.3*Sheet1!$G$11*Sheet2!$E$4:$E$32+1.3*Sheet1!$G$10*Sheet2!$D$4:$D$32</f>
        <v>27.389040381513134</v>
      </c>
      <c r="K21" s="16">
        <f>0.9*Sheet1!$G$7*Sheet2!$C$4:$C$32+1.3*Sheet1!$G$12*Sheet2!$D$4:$D$32+1.3*Sheet1!$G$10*Sheet2!$E$4:$E$32</f>
        <v>14.493038764525025</v>
      </c>
      <c r="L21" s="16">
        <f>0.9*Sheet1!$G$7*Sheet2!$C$4:$C$32+1.3*Sheet1!$G$11*Sheet2!$D$4:$D$32+1.3*Sheet1!$G$10*Sheet2!$E$4:$E$32</f>
        <v>-20.255135547995216</v>
      </c>
      <c r="M21" s="16">
        <f>0.9*Sheet1!$G$7*Sheet2!$C$4:$C$32+1.3*Sheet1!$G$12*Sheet2!$E$4:$E$32+1.3*Sheet1!$G$10*Sheet2!$D$4:$D$32</f>
        <v>-20.255135547995216</v>
      </c>
      <c r="N21" s="16">
        <f>0.9*Sheet1!$G$7*Sheet2!$C$4:$C$32+1.3*Sheet1!$G$11*Sheet2!$E$4:$E$32+1.3*Sheet1!$G$10*Sheet2!$D$4:$D$32</f>
        <v>-20.255135547995216</v>
      </c>
      <c r="O21" s="16">
        <f t="shared" si="0"/>
        <v>62.137214694033375</v>
      </c>
      <c r="P21" s="16">
        <f t="shared" si="1"/>
        <v>-20.255135547995216</v>
      </c>
      <c r="Q21" s="17" t="str">
        <f t="shared" si="2"/>
        <v>TENSION</v>
      </c>
    </row>
    <row r="22" spans="1:17" ht="21">
      <c r="A22" s="14" t="s">
        <v>52</v>
      </c>
      <c r="B22" s="15"/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/>
    </row>
    <row r="23" spans="1:17" ht="21">
      <c r="A23" s="14" t="s">
        <v>53</v>
      </c>
      <c r="B23" s="15"/>
      <c r="C23" s="14">
        <v>-5.59</v>
      </c>
      <c r="D23" s="16">
        <v>2.5</v>
      </c>
      <c r="E23" s="16">
        <v>-3.5</v>
      </c>
      <c r="F23" s="16">
        <f>(1.2*Sheet1!$G$7+1.6*Sheet1!$G$8)*Sheet2!$C$4:$C$32</f>
        <v>-155.06563845519935</v>
      </c>
      <c r="G23" s="16">
        <f>(1.2*Sheet1!$G$7+1.6*Sheet1!$G$8)*Sheet2!$C$4:$C$32+1.3*Sheet1!$G$12*Sheet2!$D$4:$D$32+1.3*Sheet1!$G$10*Sheet2!$E$4:$E$32</f>
        <v>-106.418194417671</v>
      </c>
      <c r="H23" s="16">
        <f>(1.2*Sheet1!$G$7+1.6*Sheet1!$G$8)*Sheet2!$C$4:$C$32+1.3*Sheet1!$G$11*Sheet2!$D$4:$D$32+1.3*Sheet1!$G$10*Sheet2!$E$4:$E$32</f>
        <v>-141.16636873019124</v>
      </c>
      <c r="I23" s="16">
        <f>(1.2*Sheet1!$G$7+1.6*Sheet1!$G$8)*Sheet2!$C$4:$C$32+1.3*Sheet1!$G$12*Sheet2!$E$4:$E$32+1.3*Sheet1!$G$10*Sheet2!$D$4:$D$32</f>
        <v>-189.81381276771958</v>
      </c>
      <c r="J23" s="16">
        <f>(1.2*Sheet1!$G$7+1.6*Sheet1!$G$8)*Sheet2!$C$4:$C$32+1.3*Sheet1!$G$11*Sheet2!$E$4:$E$32+1.3*Sheet1!$G$10*Sheet2!$D$4:$D$32</f>
        <v>-141.16636873019124</v>
      </c>
      <c r="K23" s="16">
        <f>0.9*Sheet1!$G$7*Sheet2!$C$4:$C$32+1.3*Sheet1!$G$12*Sheet2!$D$4:$D$32+1.3*Sheet1!$G$10*Sheet2!$E$4:$E$32</f>
        <v>12.479548192128838</v>
      </c>
      <c r="L23" s="16">
        <f>0.9*Sheet1!$G$7*Sheet2!$C$4:$C$32+1.3*Sheet1!$G$11*Sheet2!$D$4:$D$32+1.3*Sheet1!$G$10*Sheet2!$E$4:$E$32</f>
        <v>-22.268626120391396</v>
      </c>
      <c r="M23" s="16">
        <f>0.9*Sheet1!$G$7*Sheet2!$C$4:$C$32+1.3*Sheet1!$G$12*Sheet2!$E$4:$E$32+1.3*Sheet1!$G$10*Sheet2!$D$4:$D$32</f>
        <v>-70.916070157919734</v>
      </c>
      <c r="N23" s="16">
        <f>0.9*Sheet1!$G$7*Sheet2!$C$4:$C$32+1.3*Sheet1!$G$11*Sheet2!$E$4:$E$32+1.3*Sheet1!$G$10*Sheet2!$D$4:$D$32</f>
        <v>-22.268626120391403</v>
      </c>
      <c r="O23" s="16">
        <f t="shared" si="0"/>
        <v>12.479548192128838</v>
      </c>
      <c r="P23" s="16">
        <f t="shared" si="1"/>
        <v>-189.81381276771958</v>
      </c>
      <c r="Q23" s="17" t="str">
        <f t="shared" si="2"/>
        <v>COMPRESSION</v>
      </c>
    </row>
    <row r="24" spans="1:17" ht="21">
      <c r="A24" s="14" t="s">
        <v>54</v>
      </c>
      <c r="B24" s="15"/>
      <c r="C24" s="14">
        <v>2.2400000000000002</v>
      </c>
      <c r="D24" s="16">
        <v>0</v>
      </c>
      <c r="E24" s="16">
        <v>2.5</v>
      </c>
      <c r="F24" s="16">
        <f>(1.2*Sheet1!$G$7+1.6*Sheet1!$G$8)*Sheet2!$C$4:$C$32</f>
        <v>62.137214694033375</v>
      </c>
      <c r="G24" s="16">
        <f>(1.2*Sheet1!$G$7+1.6*Sheet1!$G$8)*Sheet2!$C$4:$C$32+1.3*Sheet1!$G$12*Sheet2!$D$4:$D$32+1.3*Sheet1!$G$10*Sheet2!$E$4:$E$32</f>
        <v>27.389040381513134</v>
      </c>
      <c r="H24" s="16">
        <f>(1.2*Sheet1!$G$7+1.6*Sheet1!$G$8)*Sheet2!$C$4:$C$32+1.3*Sheet1!$G$11*Sheet2!$D$4:$D$32+1.3*Sheet1!$G$10*Sheet2!$E$4:$E$32</f>
        <v>27.389040381513134</v>
      </c>
      <c r="I24" s="16">
        <f>(1.2*Sheet1!$G$7+1.6*Sheet1!$G$8)*Sheet2!$C$4:$C$32+1.3*Sheet1!$G$12*Sheet2!$E$4:$E$32+1.3*Sheet1!$G$10*Sheet2!$D$4:$D$32</f>
        <v>62.137214694033375</v>
      </c>
      <c r="J24" s="16">
        <f>(1.2*Sheet1!$G$7+1.6*Sheet1!$G$8)*Sheet2!$C$4:$C$32+1.3*Sheet1!$G$11*Sheet2!$E$4:$E$32+1.3*Sheet1!$G$10*Sheet2!$D$4:$D$32</f>
        <v>27.389040381513134</v>
      </c>
      <c r="K24" s="16">
        <f>0.9*Sheet1!$G$7*Sheet2!$C$4:$C$32+1.3*Sheet1!$G$12*Sheet2!$D$4:$D$32+1.3*Sheet1!$G$10*Sheet2!$E$4:$E$32</f>
        <v>-20.255135547995216</v>
      </c>
      <c r="L24" s="16">
        <f>0.9*Sheet1!$G$7*Sheet2!$C$4:$C$32+1.3*Sheet1!$G$11*Sheet2!$D$4:$D$32+1.3*Sheet1!$G$10*Sheet2!$E$4:$E$32</f>
        <v>-20.255135547995216</v>
      </c>
      <c r="M24" s="16">
        <f>0.9*Sheet1!$G$7*Sheet2!$C$4:$C$32+1.3*Sheet1!$G$12*Sheet2!$E$4:$E$32+1.3*Sheet1!$G$10*Sheet2!$D$4:$D$32</f>
        <v>14.493038764525025</v>
      </c>
      <c r="N24" s="16">
        <f>0.9*Sheet1!$G$7*Sheet2!$C$4:$C$32+1.3*Sheet1!$G$11*Sheet2!$E$4:$E$32+1.3*Sheet1!$G$10*Sheet2!$D$4:$D$32</f>
        <v>-20.255135547995216</v>
      </c>
      <c r="O24" s="16">
        <f t="shared" si="0"/>
        <v>62.137214694033375</v>
      </c>
      <c r="P24" s="16">
        <f t="shared" si="1"/>
        <v>-20.255135547995216</v>
      </c>
      <c r="Q24" s="17" t="str">
        <f t="shared" si="2"/>
        <v>TENSION</v>
      </c>
    </row>
    <row r="25" spans="1:17" ht="21">
      <c r="A25" s="14" t="s">
        <v>55</v>
      </c>
      <c r="B25" s="15"/>
      <c r="C25" s="14">
        <v>-2</v>
      </c>
      <c r="D25" s="16">
        <v>0</v>
      </c>
      <c r="E25" s="16">
        <v>-2.2400000000000002</v>
      </c>
      <c r="F25" s="16">
        <f>(1.2*Sheet1!$G$7+1.6*Sheet1!$G$8)*Sheet2!$C$4:$C$32</f>
        <v>-55.479655976815508</v>
      </c>
      <c r="G25" s="16">
        <f>(1.2*Sheet1!$G$7+1.6*Sheet1!$G$8)*Sheet2!$C$4:$C$32+1.3*Sheet1!$G$12*Sheet2!$D$4:$D$32+1.3*Sheet1!$G$10*Sheet2!$E$4:$E$32</f>
        <v>-24.345291792797369</v>
      </c>
      <c r="H25" s="16">
        <f>(1.2*Sheet1!$G$7+1.6*Sheet1!$G$8)*Sheet2!$C$4:$C$32+1.3*Sheet1!$G$11*Sheet2!$D$4:$D$32+1.3*Sheet1!$G$10*Sheet2!$E$4:$E$32</f>
        <v>-24.345291792797369</v>
      </c>
      <c r="I25" s="16">
        <f>(1.2*Sheet1!$G$7+1.6*Sheet1!$G$8)*Sheet2!$C$4:$C$32+1.3*Sheet1!$G$12*Sheet2!$E$4:$E$32+1.3*Sheet1!$G$10*Sheet2!$D$4:$D$32</f>
        <v>-55.479655976815508</v>
      </c>
      <c r="J25" s="16">
        <f>(1.2*Sheet1!$G$7+1.6*Sheet1!$G$8)*Sheet2!$C$4:$C$32+1.3*Sheet1!$G$11*Sheet2!$E$4:$E$32+1.3*Sheet1!$G$10*Sheet2!$D$4:$D$32</f>
        <v>-24.345291792797369</v>
      </c>
      <c r="K25" s="16">
        <f>0.9*Sheet1!$G$7*Sheet2!$C$4:$C$32+1.3*Sheet1!$G$12*Sheet2!$D$4:$D$32+1.3*Sheet1!$G$10*Sheet2!$E$4:$E$32</f>
        <v>18.19415100140651</v>
      </c>
      <c r="L25" s="16">
        <f>0.9*Sheet1!$G$7*Sheet2!$C$4:$C$32+1.3*Sheet1!$G$11*Sheet2!$D$4:$D$32+1.3*Sheet1!$G$10*Sheet2!$E$4:$E$32</f>
        <v>18.19415100140651</v>
      </c>
      <c r="M25" s="16">
        <f>0.9*Sheet1!$G$7*Sheet2!$C$4:$C$32+1.3*Sheet1!$G$12*Sheet2!$E$4:$E$32+1.3*Sheet1!$G$10*Sheet2!$D$4:$D$32</f>
        <v>-12.940213182611629</v>
      </c>
      <c r="N25" s="16">
        <f>0.9*Sheet1!$G$7*Sheet2!$C$4:$C$32+1.3*Sheet1!$G$11*Sheet2!$E$4:$E$32+1.3*Sheet1!$G$10*Sheet2!$D$4:$D$32</f>
        <v>18.19415100140651</v>
      </c>
      <c r="O25" s="16">
        <f t="shared" si="0"/>
        <v>18.19415100140651</v>
      </c>
      <c r="P25" s="16">
        <f t="shared" si="1"/>
        <v>-55.479655976815508</v>
      </c>
      <c r="Q25" s="17" t="str">
        <f t="shared" si="2"/>
        <v>COMPRESSION</v>
      </c>
    </row>
    <row r="26" spans="1:17" ht="21">
      <c r="A26" s="14" t="s">
        <v>56</v>
      </c>
      <c r="B26" s="15"/>
      <c r="C26" s="14">
        <v>-6.71</v>
      </c>
      <c r="D26" s="16">
        <v>-2.5</v>
      </c>
      <c r="E26" s="16">
        <v>-4.25</v>
      </c>
      <c r="F26" s="16">
        <f>(1.2*Sheet1!$G$7+1.6*Sheet1!$G$8)*Sheet2!$C$4:$C$32</f>
        <v>-186.13424580221601</v>
      </c>
      <c r="G26" s="16">
        <f>(1.2*Sheet1!$G$7+1.6*Sheet1!$G$8)*Sheet2!$C$4:$C$32+1.3*Sheet1!$G$12*Sheet2!$D$4:$D$32+1.3*Sheet1!$G$10*Sheet2!$E$4:$E$32</f>
        <v>-127.06234947093161</v>
      </c>
      <c r="H26" s="16">
        <f>(1.2*Sheet1!$G$7+1.6*Sheet1!$G$8)*Sheet2!$C$4:$C$32+1.3*Sheet1!$G$11*Sheet2!$D$4:$D$32+1.3*Sheet1!$G$10*Sheet2!$E$4:$E$32</f>
        <v>-92.314175158411373</v>
      </c>
      <c r="I26" s="16">
        <f>(1.2*Sheet1!$G$7+1.6*Sheet1!$G$8)*Sheet2!$C$4:$C$32+1.3*Sheet1!$G$12*Sheet2!$E$4:$E$32+1.3*Sheet1!$G$10*Sheet2!$D$4:$D$32</f>
        <v>-151.38607148969578</v>
      </c>
      <c r="J26" s="16">
        <f>(1.2*Sheet1!$G$7+1.6*Sheet1!$G$8)*Sheet2!$C$4:$C$32+1.3*Sheet1!$G$11*Sheet2!$E$4:$E$32+1.3*Sheet1!$G$10*Sheet2!$D$4:$D$32</f>
        <v>-92.314175158411359</v>
      </c>
      <c r="K26" s="16">
        <f>0.9*Sheet1!$G$7*Sheet2!$C$4:$C$32+1.3*Sheet1!$G$12*Sheet2!$D$4:$D$32+1.3*Sheet1!$G$10*Sheet2!$E$4:$E$32</f>
        <v>15.657481103622395</v>
      </c>
      <c r="L26" s="16">
        <f>0.9*Sheet1!$G$7*Sheet2!$C$4:$C$32+1.3*Sheet1!$G$11*Sheet2!$D$4:$D$32+1.3*Sheet1!$G$10*Sheet2!$E$4:$E$32</f>
        <v>50.405655416142636</v>
      </c>
      <c r="M26" s="16">
        <f>0.9*Sheet1!$G$7*Sheet2!$C$4:$C$32+1.3*Sheet1!$G$12*Sheet2!$E$4:$E$32+1.3*Sheet1!$G$10*Sheet2!$D$4:$D$32</f>
        <v>-8.6662409151417705</v>
      </c>
      <c r="N26" s="16">
        <f>0.9*Sheet1!$G$7*Sheet2!$C$4:$C$32+1.3*Sheet1!$G$11*Sheet2!$E$4:$E$32+1.3*Sheet1!$G$10*Sheet2!$D$4:$D$32</f>
        <v>50.405655416142636</v>
      </c>
      <c r="O26" s="16">
        <f t="shared" si="0"/>
        <v>50.405655416142636</v>
      </c>
      <c r="P26" s="16">
        <f t="shared" si="1"/>
        <v>-186.13424580221601</v>
      </c>
      <c r="Q26" s="17" t="str">
        <f t="shared" si="2"/>
        <v>COMPRESSION</v>
      </c>
    </row>
    <row r="27" spans="1:17" ht="21">
      <c r="A27" s="14" t="s">
        <v>57</v>
      </c>
      <c r="B27" s="15"/>
      <c r="C27" s="14">
        <v>1.8</v>
      </c>
      <c r="D27" s="16">
        <v>0</v>
      </c>
      <c r="E27" s="16">
        <v>2.02</v>
      </c>
      <c r="F27" s="16">
        <f>(1.2*Sheet1!$G$7+1.6*Sheet1!$G$8)*Sheet2!$C$4:$C$32</f>
        <v>49.931690379133961</v>
      </c>
      <c r="G27" s="16">
        <f>(1.2*Sheet1!$G$7+1.6*Sheet1!$G$8)*Sheet2!$C$4:$C$32+1.3*Sheet1!$G$12*Sheet2!$D$4:$D$32+1.3*Sheet1!$G$10*Sheet2!$E$4:$E$32</f>
        <v>21.855165534617605</v>
      </c>
      <c r="H27" s="16">
        <f>(1.2*Sheet1!$G$7+1.6*Sheet1!$G$8)*Sheet2!$C$4:$C$32+1.3*Sheet1!$G$11*Sheet2!$D$4:$D$32+1.3*Sheet1!$G$10*Sheet2!$E$4:$E$32</f>
        <v>21.855165534617605</v>
      </c>
      <c r="I27" s="16">
        <f>(1.2*Sheet1!$G$7+1.6*Sheet1!$G$8)*Sheet2!$C$4:$C$32+1.3*Sheet1!$G$12*Sheet2!$E$4:$E$32+1.3*Sheet1!$G$10*Sheet2!$D$4:$D$32</f>
        <v>49.931690379133961</v>
      </c>
      <c r="J27" s="16">
        <f>(1.2*Sheet1!$G$7+1.6*Sheet1!$G$8)*Sheet2!$C$4:$C$32+1.3*Sheet1!$G$11*Sheet2!$E$4:$E$32+1.3*Sheet1!$G$10*Sheet2!$D$4:$D$32</f>
        <v>21.855165534617605</v>
      </c>
      <c r="K27" s="16">
        <f>0.9*Sheet1!$G$7*Sheet2!$C$4:$C$32+1.3*Sheet1!$G$12*Sheet2!$D$4:$D$32+1.3*Sheet1!$G$10*Sheet2!$E$4:$E$32</f>
        <v>-16.43033298016589</v>
      </c>
      <c r="L27" s="16">
        <f>0.9*Sheet1!$G$7*Sheet2!$C$4:$C$32+1.3*Sheet1!$G$11*Sheet2!$D$4:$D$32+1.3*Sheet1!$G$10*Sheet2!$E$4:$E$32</f>
        <v>-16.43033298016589</v>
      </c>
      <c r="M27" s="16">
        <f>0.9*Sheet1!$G$7*Sheet2!$C$4:$C$32+1.3*Sheet1!$G$12*Sheet2!$E$4:$E$32+1.3*Sheet1!$G$10*Sheet2!$D$4:$D$32</f>
        <v>11.646191864350467</v>
      </c>
      <c r="N27" s="16">
        <f>0.9*Sheet1!$G$7*Sheet2!$C$4:$C$32+1.3*Sheet1!$G$11*Sheet2!$E$4:$E$32+1.3*Sheet1!$G$10*Sheet2!$D$4:$D$32</f>
        <v>-16.43033298016589</v>
      </c>
      <c r="O27" s="16">
        <f t="shared" si="0"/>
        <v>49.931690379133961</v>
      </c>
      <c r="P27" s="16">
        <f t="shared" si="1"/>
        <v>-16.43033298016589</v>
      </c>
      <c r="Q27" s="17" t="str">
        <f t="shared" si="2"/>
        <v>TENSION</v>
      </c>
    </row>
    <row r="28" spans="1:17" ht="21">
      <c r="A28" s="14" t="s">
        <v>58</v>
      </c>
      <c r="B28" s="15"/>
      <c r="C28" s="14">
        <v>-1.5</v>
      </c>
      <c r="D28" s="16">
        <v>0</v>
      </c>
      <c r="E28" s="16">
        <v>-1.68</v>
      </c>
      <c r="F28" s="16">
        <f>(1.2*Sheet1!$G$7+1.6*Sheet1!$G$8)*Sheet2!$C$4:$C$32</f>
        <v>-41.609741982611631</v>
      </c>
      <c r="G28" s="16">
        <f>(1.2*Sheet1!$G$7+1.6*Sheet1!$G$8)*Sheet2!$C$4:$C$32+1.3*Sheet1!$G$12*Sheet2!$D$4:$D$32+1.3*Sheet1!$G$10*Sheet2!$E$4:$E$32</f>
        <v>-18.25896884459803</v>
      </c>
      <c r="H28" s="16">
        <f>(1.2*Sheet1!$G$7+1.6*Sheet1!$G$8)*Sheet2!$C$4:$C$32+1.3*Sheet1!$G$11*Sheet2!$D$4:$D$32+1.3*Sheet1!$G$10*Sheet2!$E$4:$E$32</f>
        <v>-18.25896884459803</v>
      </c>
      <c r="I28" s="16">
        <f>(1.2*Sheet1!$G$7+1.6*Sheet1!$G$8)*Sheet2!$C$4:$C$32+1.3*Sheet1!$G$12*Sheet2!$E$4:$E$32+1.3*Sheet1!$G$10*Sheet2!$D$4:$D$32</f>
        <v>-41.609741982611631</v>
      </c>
      <c r="J28" s="16">
        <f>(1.2*Sheet1!$G$7+1.6*Sheet1!$G$8)*Sheet2!$C$4:$C$32+1.3*Sheet1!$G$11*Sheet2!$E$4:$E$32+1.3*Sheet1!$G$10*Sheet2!$D$4:$D$32</f>
        <v>-18.25896884459803</v>
      </c>
      <c r="K28" s="16">
        <f>0.9*Sheet1!$G$7*Sheet2!$C$4:$C$32+1.3*Sheet1!$G$12*Sheet2!$D$4:$D$32+1.3*Sheet1!$G$10*Sheet2!$E$4:$E$32</f>
        <v>13.645613251054879</v>
      </c>
      <c r="L28" s="16">
        <f>0.9*Sheet1!$G$7*Sheet2!$C$4:$C$32+1.3*Sheet1!$G$11*Sheet2!$D$4:$D$32+1.3*Sheet1!$G$10*Sheet2!$E$4:$E$32</f>
        <v>13.645613251054879</v>
      </c>
      <c r="M28" s="16">
        <f>0.9*Sheet1!$G$7*Sheet2!$C$4:$C$32+1.3*Sheet1!$G$12*Sheet2!$E$4:$E$32+1.3*Sheet1!$G$10*Sheet2!$D$4:$D$32</f>
        <v>-9.7051598869587217</v>
      </c>
      <c r="N28" s="16">
        <f>0.9*Sheet1!$G$7*Sheet2!$C$4:$C$32+1.3*Sheet1!$G$11*Sheet2!$E$4:$E$32+1.3*Sheet1!$G$10*Sheet2!$D$4:$D$32</f>
        <v>13.645613251054879</v>
      </c>
      <c r="O28" s="16">
        <f t="shared" si="0"/>
        <v>13.645613251054879</v>
      </c>
      <c r="P28" s="16">
        <f t="shared" si="1"/>
        <v>-41.609741982611631</v>
      </c>
      <c r="Q28" s="17" t="str">
        <f t="shared" si="2"/>
        <v>COMPRESSION</v>
      </c>
    </row>
    <row r="29" spans="1:17" ht="21">
      <c r="A29" s="14" t="s">
        <v>59</v>
      </c>
      <c r="B29" s="15"/>
      <c r="C29" s="14">
        <v>-7.83</v>
      </c>
      <c r="D29" s="16">
        <v>-2.5</v>
      </c>
      <c r="E29" s="16">
        <v>-5</v>
      </c>
      <c r="F29" s="16">
        <f>(1.2*Sheet1!$G$7+1.6*Sheet1!$G$8)*Sheet2!$C$4:$C$32</f>
        <v>-217.20285314923271</v>
      </c>
      <c r="G29" s="16">
        <f>(1.2*Sheet1!$G$7+1.6*Sheet1!$G$8)*Sheet2!$C$4:$C$32+1.3*Sheet1!$G$12*Sheet2!$D$4:$D$32+1.3*Sheet1!$G$10*Sheet2!$E$4:$E$32</f>
        <v>-147.70650452419221</v>
      </c>
      <c r="H29" s="16">
        <f>(1.2*Sheet1!$G$7+1.6*Sheet1!$G$8)*Sheet2!$C$4:$C$32+1.3*Sheet1!$G$11*Sheet2!$D$4:$D$32+1.3*Sheet1!$G$10*Sheet2!$E$4:$E$32</f>
        <v>-112.95833021167199</v>
      </c>
      <c r="I29" s="16">
        <f>(1.2*Sheet1!$G$7+1.6*Sheet1!$G$8)*Sheet2!$C$4:$C$32+1.3*Sheet1!$G$12*Sheet2!$E$4:$E$32+1.3*Sheet1!$G$10*Sheet2!$D$4:$D$32</f>
        <v>-182.45467883671247</v>
      </c>
      <c r="J29" s="16">
        <f>(1.2*Sheet1!$G$7+1.6*Sheet1!$G$8)*Sheet2!$C$4:$C$32+1.3*Sheet1!$G$11*Sheet2!$E$4:$E$32+1.3*Sheet1!$G$10*Sheet2!$D$4:$D$32</f>
        <v>-112.95833021167198</v>
      </c>
      <c r="K29" s="16">
        <f>0.9*Sheet1!$G$7*Sheet2!$C$4:$C$32+1.3*Sheet1!$G$12*Sheet2!$D$4:$D$32+1.3*Sheet1!$G$10*Sheet2!$E$4:$E$32</f>
        <v>18.835414015115958</v>
      </c>
      <c r="L29" s="16">
        <f>0.9*Sheet1!$G$7*Sheet2!$C$4:$C$32+1.3*Sheet1!$G$11*Sheet2!$D$4:$D$32+1.3*Sheet1!$G$10*Sheet2!$E$4:$E$32</f>
        <v>53.5835883276362</v>
      </c>
      <c r="M29" s="16">
        <f>0.9*Sheet1!$G$7*Sheet2!$C$4:$C$32+1.3*Sheet1!$G$12*Sheet2!$E$4:$E$32+1.3*Sheet1!$G$10*Sheet2!$D$4:$D$32</f>
        <v>-15.912760297404283</v>
      </c>
      <c r="N29" s="16">
        <f>0.9*Sheet1!$G$7*Sheet2!$C$4:$C$32+1.3*Sheet1!$G$11*Sheet2!$E$4:$E$32+1.3*Sheet1!$G$10*Sheet2!$D$4:$D$32</f>
        <v>53.5835883276362</v>
      </c>
      <c r="O29" s="16">
        <f t="shared" si="0"/>
        <v>53.5835883276362</v>
      </c>
      <c r="P29" s="16">
        <f t="shared" si="1"/>
        <v>-217.20285314923271</v>
      </c>
      <c r="Q29" s="17" t="str">
        <f>IF(O29&gt;-P29,"TENSION",IF(-P29&gt;O29,"COMPRESSION",0))</f>
        <v>COMPRESSION</v>
      </c>
    </row>
    <row r="30" spans="1:17" ht="21">
      <c r="A30" s="14" t="s">
        <v>60</v>
      </c>
      <c r="B30" s="15"/>
      <c r="C30" s="14">
        <v>1.41</v>
      </c>
      <c r="D30" s="16">
        <v>0</v>
      </c>
      <c r="E30" s="16">
        <v>1.58</v>
      </c>
      <c r="F30" s="16">
        <f>(1.2*Sheet1!$G$7+1.6*Sheet1!$G$8)*Sheet2!$C$4:$C$32</f>
        <v>39.113157463654929</v>
      </c>
      <c r="G30" s="16">
        <f>(1.2*Sheet1!$G$7+1.6*Sheet1!$G$8)*Sheet2!$C$4:$C$32+1.3*Sheet1!$G$12*Sheet2!$D$4:$D$32+1.3*Sheet1!$G$10*Sheet2!$E$4:$E$32</f>
        <v>17.152311298142134</v>
      </c>
      <c r="H30" s="16">
        <f>(1.2*Sheet1!$G$7+1.6*Sheet1!$G$8)*Sheet2!$C$4:$C$32+1.3*Sheet1!$G$11*Sheet2!$D$4:$D$32+1.3*Sheet1!$G$10*Sheet2!$E$4:$E$32</f>
        <v>17.152311298142134</v>
      </c>
      <c r="I30" s="16">
        <f>(1.2*Sheet1!$G$7+1.6*Sheet1!$G$8)*Sheet2!$C$4:$C$32+1.3*Sheet1!$G$12*Sheet2!$E$4:$E$32+1.3*Sheet1!$G$10*Sheet2!$D$4:$D$32</f>
        <v>39.113157463654929</v>
      </c>
      <c r="J30" s="16">
        <f>(1.2*Sheet1!$G$7+1.6*Sheet1!$G$8)*Sheet2!$C$4:$C$32+1.3*Sheet1!$G$11*Sheet2!$E$4:$E$32+1.3*Sheet1!$G$10*Sheet2!$D$4:$D$32</f>
        <v>17.152311298142134</v>
      </c>
      <c r="K30" s="16">
        <f>0.9*Sheet1!$G$7*Sheet2!$C$4:$C$32+1.3*Sheet1!$G$12*Sheet2!$D$4:$D$32+1.3*Sheet1!$G$10*Sheet2!$E$4:$E$32</f>
        <v>-12.837995871771597</v>
      </c>
      <c r="L30" s="16">
        <f>0.9*Sheet1!$G$7*Sheet2!$C$4:$C$32+1.3*Sheet1!$G$11*Sheet2!$D$4:$D$32+1.3*Sheet1!$G$10*Sheet2!$E$4:$E$32</f>
        <v>-12.837995871771597</v>
      </c>
      <c r="M30" s="16">
        <f>0.9*Sheet1!$G$7*Sheet2!$C$4:$C$32+1.3*Sheet1!$G$12*Sheet2!$E$4:$E$32+1.3*Sheet1!$G$10*Sheet2!$D$4:$D$32</f>
        <v>9.1228502937411982</v>
      </c>
      <c r="N30" s="16">
        <f>0.9*Sheet1!$G$7*Sheet2!$C$4:$C$32+1.3*Sheet1!$G$11*Sheet2!$E$4:$E$32+1.3*Sheet1!$G$10*Sheet2!$D$4:$D$32</f>
        <v>-12.837995871771597</v>
      </c>
      <c r="O30" s="16">
        <f t="shared" si="0"/>
        <v>39.113157463654929</v>
      </c>
      <c r="P30" s="16">
        <f t="shared" si="1"/>
        <v>-12.837995871771597</v>
      </c>
      <c r="Q30" s="17" t="str">
        <f t="shared" si="2"/>
        <v>TENSION</v>
      </c>
    </row>
    <row r="31" spans="1:17" ht="21">
      <c r="A31" s="14" t="s">
        <v>61</v>
      </c>
      <c r="B31" s="15"/>
      <c r="C31" s="14">
        <v>-1</v>
      </c>
      <c r="D31" s="16">
        <v>0</v>
      </c>
      <c r="E31" s="16">
        <v>-1.1200000000000001</v>
      </c>
      <c r="F31" s="16">
        <f>(1.2*Sheet1!$G$7+1.6*Sheet1!$G$8)*Sheet2!$C$4:$C$32</f>
        <v>-27.739827988407754</v>
      </c>
      <c r="G31" s="16">
        <f>(1.2*Sheet1!$G$7+1.6*Sheet1!$G$8)*Sheet2!$C$4:$C$32+1.3*Sheet1!$G$12*Sheet2!$D$4:$D$32+1.3*Sheet1!$G$10*Sheet2!$E$4:$E$32</f>
        <v>-12.172645896398684</v>
      </c>
      <c r="H31" s="16">
        <f>(1.2*Sheet1!$G$7+1.6*Sheet1!$G$8)*Sheet2!$C$4:$C$32+1.3*Sheet1!$G$11*Sheet2!$D$4:$D$32+1.3*Sheet1!$G$10*Sheet2!$E$4:$E$32</f>
        <v>-12.172645896398684</v>
      </c>
      <c r="I31" s="16">
        <f>(1.2*Sheet1!$G$7+1.6*Sheet1!$G$8)*Sheet2!$C$4:$C$32+1.3*Sheet1!$G$12*Sheet2!$E$4:$E$32+1.3*Sheet1!$G$10*Sheet2!$D$4:$D$32</f>
        <v>-27.739827988407754</v>
      </c>
      <c r="J31" s="16">
        <f>(1.2*Sheet1!$G$7+1.6*Sheet1!$G$8)*Sheet2!$C$4:$C$32+1.3*Sheet1!$G$11*Sheet2!$E$4:$E$32+1.3*Sheet1!$G$10*Sheet2!$D$4:$D$32</f>
        <v>-12.172645896398684</v>
      </c>
      <c r="K31" s="16">
        <f>0.9*Sheet1!$G$7*Sheet2!$C$4:$C$32+1.3*Sheet1!$G$12*Sheet2!$D$4:$D$32+1.3*Sheet1!$G$10*Sheet2!$E$4:$E$32</f>
        <v>9.0970755007032551</v>
      </c>
      <c r="L31" s="16">
        <f>0.9*Sheet1!$G$7*Sheet2!$C$4:$C$32+1.3*Sheet1!$G$11*Sheet2!$D$4:$D$32+1.3*Sheet1!$G$10*Sheet2!$E$4:$E$32</f>
        <v>9.0970755007032551</v>
      </c>
      <c r="M31" s="16">
        <f>0.9*Sheet1!$G$7*Sheet2!$C$4:$C$32+1.3*Sheet1!$G$12*Sheet2!$E$4:$E$32+1.3*Sheet1!$G$10*Sheet2!$D$4:$D$32</f>
        <v>-6.4701065913058144</v>
      </c>
      <c r="N31" s="16">
        <f>0.9*Sheet1!$G$7*Sheet2!$C$4:$C$32+1.3*Sheet1!$G$11*Sheet2!$E$4:$E$32+1.3*Sheet1!$G$10*Sheet2!$D$4:$D$32</f>
        <v>9.0970755007032551</v>
      </c>
      <c r="O31" s="16">
        <f t="shared" si="0"/>
        <v>9.0970755007032551</v>
      </c>
      <c r="P31" s="16">
        <f t="shared" si="1"/>
        <v>-27.739827988407754</v>
      </c>
      <c r="Q31" s="17" t="str">
        <f t="shared" si="2"/>
        <v>COMPRESSION</v>
      </c>
    </row>
    <row r="32" spans="1:17" ht="21">
      <c r="A32" s="14" t="s">
        <v>62</v>
      </c>
      <c r="B32" s="15"/>
      <c r="C32" s="14">
        <v>-7.83</v>
      </c>
      <c r="D32" s="16">
        <v>-2.5</v>
      </c>
      <c r="E32" s="16">
        <v>-4.5</v>
      </c>
      <c r="F32" s="16">
        <f>(1.2*Sheet1!$G$7+1.6*Sheet1!$G$8)*Sheet2!$C$4:$C$32</f>
        <v>-217.20285314923271</v>
      </c>
      <c r="G32" s="16">
        <f>(1.2*Sheet1!$G$7+1.6*Sheet1!$G$8)*Sheet2!$C$4:$C$32+1.3*Sheet1!$G$12*Sheet2!$D$4:$D$32+1.3*Sheet1!$G$10*Sheet2!$E$4:$E$32</f>
        <v>-154.65613938669628</v>
      </c>
      <c r="H32" s="16">
        <f>(1.2*Sheet1!$G$7+1.6*Sheet1!$G$8)*Sheet2!$C$4:$C$32+1.3*Sheet1!$G$11*Sheet2!$D$4:$D$32+1.3*Sheet1!$G$10*Sheet2!$E$4:$E$32</f>
        <v>-119.90796507417605</v>
      </c>
      <c r="I32" s="16">
        <f>(1.2*Sheet1!$G$7+1.6*Sheet1!$G$8)*Sheet2!$C$4:$C$32+1.3*Sheet1!$G$12*Sheet2!$E$4:$E$32+1.3*Sheet1!$G$10*Sheet2!$D$4:$D$32</f>
        <v>-182.45467883671247</v>
      </c>
      <c r="J32" s="16">
        <f>(1.2*Sheet1!$G$7+1.6*Sheet1!$G$8)*Sheet2!$C$4:$C$32+1.3*Sheet1!$G$11*Sheet2!$E$4:$E$32+1.3*Sheet1!$G$10*Sheet2!$D$4:$D$32</f>
        <v>-119.90796507417605</v>
      </c>
      <c r="K32" s="16">
        <f>0.9*Sheet1!$G$7*Sheet2!$C$4:$C$32+1.3*Sheet1!$G$12*Sheet2!$D$4:$D$32+1.3*Sheet1!$G$10*Sheet2!$E$4:$E$32</f>
        <v>11.88577915261191</v>
      </c>
      <c r="L32" s="16">
        <f>0.9*Sheet1!$G$7*Sheet2!$C$4:$C$32+1.3*Sheet1!$G$11*Sheet2!$D$4:$D$32+1.3*Sheet1!$G$10*Sheet2!$E$4:$E$32</f>
        <v>46.633953465132151</v>
      </c>
      <c r="M32" s="16">
        <f>0.9*Sheet1!$G$7*Sheet2!$C$4:$C$32+1.3*Sheet1!$G$12*Sheet2!$E$4:$E$32+1.3*Sheet1!$G$10*Sheet2!$D$4:$D$32</f>
        <v>-15.912760297404283</v>
      </c>
      <c r="N32" s="16">
        <f>0.9*Sheet1!$G$7*Sheet2!$C$4:$C$32+1.3*Sheet1!$G$11*Sheet2!$E$4:$E$32+1.3*Sheet1!$G$10*Sheet2!$D$4:$D$32</f>
        <v>46.633953465132151</v>
      </c>
      <c r="O32" s="16">
        <f t="shared" si="0"/>
        <v>46.633953465132151</v>
      </c>
      <c r="P32" s="16">
        <f t="shared" si="1"/>
        <v>-217.20285314923271</v>
      </c>
      <c r="Q32" s="17" t="str">
        <f t="shared" si="2"/>
        <v>COMPRESSION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Haseeb</dc:creator>
  <cp:lastModifiedBy>Abu Jundal</cp:lastModifiedBy>
  <dcterms:created xsi:type="dcterms:W3CDTF">2016-10-08T10:13:23Z</dcterms:created>
  <dcterms:modified xsi:type="dcterms:W3CDTF">2016-12-20T09:03:51Z</dcterms:modified>
</cp:coreProperties>
</file>